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000001_{C4E795C7-4967-AE40-8843-9AE56A42F5B9}" xr6:coauthVersionLast="47" xr6:coauthVersionMax="47" xr10:uidLastSave="{00000000-0000-0000-0000-000000000000}"/>
  <bookViews>
    <workbookView xWindow="-120" yWindow="-120" windowWidth="20730" windowHeight="11160" xr2:uid="{336BDEB5-502E-43A0-BB3C-F9E1716791E6}"/>
  </bookViews>
  <sheets>
    <sheet name="INDICADORES 2022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6" i="1" l="1"/>
  <c r="L186" i="1"/>
  <c r="K186" i="1"/>
  <c r="J186" i="1"/>
  <c r="I186" i="1"/>
  <c r="H186" i="1"/>
  <c r="G186" i="1"/>
  <c r="F186" i="1"/>
  <c r="E186" i="1"/>
  <c r="D186" i="1"/>
  <c r="C186" i="1"/>
  <c r="B186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R132" i="1"/>
  <c r="Q132" i="1"/>
  <c r="P132" i="1"/>
  <c r="O132" i="1"/>
  <c r="O131" i="1"/>
  <c r="N132" i="1"/>
  <c r="R131" i="1"/>
  <c r="Q131" i="1"/>
  <c r="P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M112" i="1"/>
  <c r="M169" i="1"/>
  <c r="L112" i="1"/>
  <c r="L169" i="1"/>
  <c r="K112" i="1"/>
  <c r="K169" i="1"/>
  <c r="J112" i="1"/>
  <c r="J169" i="1"/>
  <c r="I112" i="1"/>
  <c r="I169" i="1"/>
  <c r="H112" i="1"/>
  <c r="H169" i="1"/>
  <c r="G112" i="1"/>
  <c r="G169" i="1"/>
  <c r="F112" i="1"/>
  <c r="F169" i="1"/>
  <c r="E112" i="1"/>
  <c r="E169" i="1"/>
  <c r="D112" i="1"/>
  <c r="D169" i="1"/>
  <c r="C112" i="1"/>
  <c r="C169" i="1"/>
  <c r="B112" i="1"/>
  <c r="B169" i="1"/>
  <c r="M111" i="1"/>
  <c r="M157" i="1"/>
  <c r="L111" i="1"/>
  <c r="L157" i="1"/>
  <c r="K111" i="1"/>
  <c r="K127" i="1"/>
  <c r="J111" i="1"/>
  <c r="J127" i="1"/>
  <c r="I111" i="1"/>
  <c r="I157" i="1"/>
  <c r="H111" i="1"/>
  <c r="H157" i="1"/>
  <c r="G111" i="1"/>
  <c r="G127" i="1"/>
  <c r="F111" i="1"/>
  <c r="F127" i="1"/>
  <c r="E111" i="1"/>
  <c r="E157" i="1"/>
  <c r="D111" i="1"/>
  <c r="D157" i="1"/>
  <c r="C111" i="1"/>
  <c r="C127" i="1"/>
  <c r="B111" i="1"/>
  <c r="B127" i="1"/>
  <c r="M99" i="1"/>
  <c r="L99" i="1"/>
  <c r="K99" i="1"/>
  <c r="J99" i="1"/>
  <c r="I99" i="1"/>
  <c r="H99" i="1"/>
  <c r="G99" i="1"/>
  <c r="F99" i="1"/>
  <c r="E99" i="1"/>
  <c r="D99" i="1"/>
  <c r="C99" i="1"/>
  <c r="B99" i="1"/>
  <c r="M92" i="1"/>
  <c r="L92" i="1"/>
  <c r="K92" i="1"/>
  <c r="J92" i="1"/>
  <c r="I92" i="1"/>
  <c r="H92" i="1"/>
  <c r="G92" i="1"/>
  <c r="F92" i="1"/>
  <c r="E92" i="1"/>
  <c r="D92" i="1"/>
  <c r="C92" i="1"/>
  <c r="B92" i="1"/>
  <c r="M89" i="1"/>
  <c r="L89" i="1"/>
  <c r="K89" i="1"/>
  <c r="J89" i="1"/>
  <c r="I89" i="1"/>
  <c r="H89" i="1"/>
  <c r="G89" i="1"/>
  <c r="F89" i="1"/>
  <c r="E89" i="1"/>
  <c r="D89" i="1"/>
  <c r="C89" i="1"/>
  <c r="B89" i="1"/>
  <c r="M79" i="1"/>
  <c r="L79" i="1"/>
  <c r="K79" i="1"/>
  <c r="J79" i="1"/>
  <c r="I79" i="1"/>
  <c r="H79" i="1"/>
  <c r="G79" i="1"/>
  <c r="F79" i="1"/>
  <c r="E79" i="1"/>
  <c r="D79" i="1"/>
  <c r="C79" i="1"/>
  <c r="B79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M65" i="1"/>
  <c r="L65" i="1"/>
  <c r="K65" i="1"/>
  <c r="J65" i="1"/>
  <c r="I65" i="1"/>
  <c r="H65" i="1"/>
  <c r="G65" i="1"/>
  <c r="F65" i="1"/>
  <c r="E65" i="1"/>
  <c r="D65" i="1"/>
  <c r="C65" i="1"/>
  <c r="B65" i="1"/>
  <c r="M56" i="1"/>
  <c r="L56" i="1"/>
  <c r="K56" i="1"/>
  <c r="J56" i="1"/>
  <c r="I56" i="1"/>
  <c r="H56" i="1"/>
  <c r="G56" i="1"/>
  <c r="F56" i="1"/>
  <c r="E56" i="1"/>
  <c r="D56" i="1"/>
  <c r="C56" i="1"/>
  <c r="B56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M41" i="1"/>
  <c r="L41" i="1"/>
  <c r="K41" i="1"/>
  <c r="J41" i="1"/>
  <c r="I41" i="1"/>
  <c r="H41" i="1"/>
  <c r="G41" i="1"/>
  <c r="F41" i="1"/>
  <c r="E41" i="1"/>
  <c r="D41" i="1"/>
  <c r="C41" i="1"/>
  <c r="B41" i="1"/>
  <c r="N39" i="1"/>
  <c r="O39" i="1"/>
  <c r="N37" i="1"/>
  <c r="N36" i="1"/>
  <c r="N35" i="1"/>
  <c r="N34" i="1"/>
  <c r="O34" i="1"/>
  <c r="M34" i="1"/>
  <c r="L34" i="1"/>
  <c r="L25" i="1"/>
  <c r="L22" i="1"/>
  <c r="L21" i="1"/>
  <c r="K34" i="1"/>
  <c r="J34" i="1"/>
  <c r="I34" i="1"/>
  <c r="H34" i="1"/>
  <c r="H25" i="1"/>
  <c r="H22" i="1"/>
  <c r="H21" i="1"/>
  <c r="G34" i="1"/>
  <c r="F34" i="1"/>
  <c r="E34" i="1"/>
  <c r="D34" i="1"/>
  <c r="D25" i="1"/>
  <c r="D22" i="1"/>
  <c r="D21" i="1"/>
  <c r="C34" i="1"/>
  <c r="B34" i="1"/>
  <c r="N33" i="1"/>
  <c r="N29" i="1"/>
  <c r="N26" i="1"/>
  <c r="N27" i="1"/>
  <c r="N25" i="1"/>
  <c r="N22" i="1"/>
  <c r="N28" i="1"/>
  <c r="O25" i="1"/>
  <c r="O22" i="1"/>
  <c r="O21" i="1"/>
  <c r="M25" i="1"/>
  <c r="K25" i="1"/>
  <c r="K22" i="1"/>
  <c r="K21" i="1"/>
  <c r="J25" i="1"/>
  <c r="I25" i="1"/>
  <c r="G25" i="1"/>
  <c r="G22" i="1"/>
  <c r="G21" i="1"/>
  <c r="F25" i="1"/>
  <c r="E25" i="1"/>
  <c r="C25" i="1"/>
  <c r="C22" i="1"/>
  <c r="C21" i="1"/>
  <c r="B25" i="1"/>
  <c r="M22" i="1"/>
  <c r="M21" i="1"/>
  <c r="J22" i="1"/>
  <c r="I22" i="1"/>
  <c r="I21" i="1"/>
  <c r="F22" i="1"/>
  <c r="E22" i="1"/>
  <c r="E21" i="1"/>
  <c r="B22" i="1"/>
  <c r="J21" i="1"/>
  <c r="F21" i="1"/>
  <c r="B21" i="1"/>
  <c r="R20" i="1"/>
  <c r="P33" i="1"/>
  <c r="N19" i="1"/>
  <c r="N18" i="1"/>
  <c r="N17" i="1"/>
  <c r="N16" i="1"/>
  <c r="N15" i="1"/>
  <c r="N14" i="1"/>
  <c r="N13" i="1"/>
  <c r="O13" i="1"/>
  <c r="M13" i="1"/>
  <c r="L13" i="1"/>
  <c r="L12" i="1"/>
  <c r="L11" i="1"/>
  <c r="L32" i="1"/>
  <c r="L38" i="1"/>
  <c r="K13" i="1"/>
  <c r="J13" i="1"/>
  <c r="J12" i="1"/>
  <c r="J11" i="1"/>
  <c r="J32" i="1"/>
  <c r="J38" i="1"/>
  <c r="I13" i="1"/>
  <c r="H13" i="1"/>
  <c r="H12" i="1"/>
  <c r="H11" i="1"/>
  <c r="H32" i="1"/>
  <c r="H38" i="1"/>
  <c r="G13" i="1"/>
  <c r="F13" i="1"/>
  <c r="F12" i="1"/>
  <c r="F11" i="1"/>
  <c r="F32" i="1"/>
  <c r="F38" i="1"/>
  <c r="E13" i="1"/>
  <c r="D13" i="1"/>
  <c r="C13" i="1"/>
  <c r="B13" i="1"/>
  <c r="B12" i="1"/>
  <c r="B11" i="1"/>
  <c r="B32" i="1"/>
  <c r="B38" i="1"/>
  <c r="O12" i="1"/>
  <c r="O11" i="1"/>
  <c r="M12" i="1"/>
  <c r="K12" i="1"/>
  <c r="K11" i="1"/>
  <c r="I12" i="1"/>
  <c r="G12" i="1"/>
  <c r="G11" i="1"/>
  <c r="E12" i="1"/>
  <c r="D12" i="1"/>
  <c r="D11" i="1"/>
  <c r="D32" i="1"/>
  <c r="D38" i="1"/>
  <c r="C12" i="1"/>
  <c r="C11" i="1"/>
  <c r="M11" i="1"/>
  <c r="I11" i="1"/>
  <c r="I32" i="1"/>
  <c r="I38" i="1"/>
  <c r="E11" i="1"/>
  <c r="N21" i="1"/>
  <c r="O32" i="1"/>
  <c r="O38" i="1"/>
  <c r="K32" i="1"/>
  <c r="K38" i="1"/>
  <c r="P14" i="1"/>
  <c r="P16" i="1"/>
  <c r="Q16" i="1"/>
  <c r="R16" i="1"/>
  <c r="M32" i="1"/>
  <c r="M38" i="1"/>
  <c r="G32" i="1"/>
  <c r="G38" i="1"/>
  <c r="P17" i="1"/>
  <c r="Q17" i="1"/>
  <c r="R17" i="1"/>
  <c r="N79" i="1"/>
  <c r="N99" i="1"/>
  <c r="E32" i="1"/>
  <c r="E38" i="1"/>
  <c r="C32" i="1"/>
  <c r="C38" i="1"/>
  <c r="P15" i="1"/>
  <c r="Q15" i="1"/>
  <c r="R15" i="1"/>
  <c r="P34" i="1"/>
  <c r="Q34" i="1"/>
  <c r="R34" i="1"/>
  <c r="N12" i="1"/>
  <c r="Q33" i="1"/>
  <c r="R33" i="1"/>
  <c r="P24" i="1"/>
  <c r="Q24" i="1"/>
  <c r="R24" i="1"/>
  <c r="P27" i="1"/>
  <c r="Q27" i="1"/>
  <c r="R27" i="1"/>
  <c r="P39" i="1"/>
  <c r="Q39" i="1"/>
  <c r="D127" i="1"/>
  <c r="H127" i="1"/>
  <c r="L127" i="1"/>
  <c r="B157" i="1"/>
  <c r="F157" i="1"/>
  <c r="J157" i="1"/>
  <c r="B168" i="1"/>
  <c r="F168" i="1"/>
  <c r="J168" i="1"/>
  <c r="Q14" i="1"/>
  <c r="R14" i="1"/>
  <c r="P23" i="1"/>
  <c r="P26" i="1"/>
  <c r="P29" i="1"/>
  <c r="Q29" i="1"/>
  <c r="E127" i="1"/>
  <c r="I127" i="1"/>
  <c r="M127" i="1"/>
  <c r="C157" i="1"/>
  <c r="G157" i="1"/>
  <c r="K157" i="1"/>
  <c r="C168" i="1"/>
  <c r="G168" i="1"/>
  <c r="K168" i="1"/>
  <c r="D168" i="1"/>
  <c r="H168" i="1"/>
  <c r="L168" i="1"/>
  <c r="P19" i="1"/>
  <c r="P30" i="1"/>
  <c r="Q30" i="1"/>
  <c r="E168" i="1"/>
  <c r="I168" i="1"/>
  <c r="M168" i="1"/>
  <c r="Q19" i="1"/>
  <c r="R19" i="1"/>
  <c r="P13" i="1"/>
  <c r="N11" i="1"/>
  <c r="P25" i="1"/>
  <c r="Q25" i="1"/>
  <c r="R25" i="1"/>
  <c r="Q26" i="1"/>
  <c r="Q23" i="1"/>
  <c r="P22" i="1"/>
  <c r="P12" i="1"/>
  <c r="Q13" i="1"/>
  <c r="R13" i="1"/>
  <c r="P21" i="1"/>
  <c r="Q21" i="1"/>
  <c r="R21" i="1"/>
  <c r="Q22" i="1"/>
  <c r="R22" i="1"/>
  <c r="R23" i="1"/>
  <c r="P18" i="1"/>
  <c r="Q18" i="1"/>
  <c r="N32" i="1"/>
  <c r="Q12" i="1"/>
  <c r="R12" i="1"/>
  <c r="P11" i="1"/>
  <c r="N38" i="1"/>
  <c r="P32" i="1"/>
  <c r="Q11" i="1"/>
  <c r="R11" i="1"/>
  <c r="P38" i="1"/>
  <c r="Q38" i="1"/>
  <c r="Q32" i="1"/>
  <c r="R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1" authorId="0" shapeId="0" xr:uid="{3BBE4B75-817E-43CF-9A8F-9C8650944C88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EXTRAER INFORMACION DE ESTADOS FINANCIEROS Y BALANZA … </t>
        </r>
        <r>
          <rPr>
            <b/>
            <sz val="9"/>
            <color indexed="81"/>
            <rFont val="Tahoma"/>
            <family val="2"/>
          </rPr>
          <t>EN CASO DE CONSIDERAR LAS BONIFICACIONES Y DESCUENTOS COMO GASTO FAVOR DE CLASIFICARLOS DES PUES DE INGRESOS COMO EL FORMATO Y QUITARLO A LOS GASTOS. DEBERÁ CHECAR CON SU ESTADO DE RESULTADOS</t>
        </r>
      </text>
    </comment>
    <comment ref="A33" authorId="0" shapeId="0" xr:uid="{52354957-7082-4E91-A599-C5DDB5EB89ED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SI ESTA PAGANDO CREDITOS CONTRACTUALES</t>
        </r>
      </text>
    </comment>
    <comment ref="A34" authorId="0" shapeId="0" xr:uid="{A99F0271-3C67-4853-9CC5-F470206A46C3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 LAS INVERSIONES REALIZADAS CON RECURSOS PROPIOS DENTRO DEL MES
</t>
        </r>
      </text>
    </comment>
    <comment ref="A40" authorId="0" shapeId="0" xr:uid="{AFC13C58-84C1-49FB-A235-53C451290A9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 SU BALANCE GENERAL O ESTADO DE SITUACIÓN FINANCIERA
</t>
        </r>
      </text>
    </comment>
    <comment ref="A51" authorId="0" shapeId="0" xr:uid="{E9C3FE1B-BEDC-47AC-88CD-5F5C9752D3A8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OBTENER DE LOS RECIBOS DE ENERGIA ELECTRICA CFE</t>
        </r>
      </text>
    </comment>
    <comment ref="I51" authorId="0" shapeId="0" xr:uid="{49BB94BF-6F92-4558-BC38-B2BE67591244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J51" authorId="0" shapeId="0" xr:uid="{07F5D04D-1096-4979-91C9-7D204D65CB9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K51" authorId="0" shapeId="0" xr:uid="{75F5AAE8-A64A-44A0-B13B-EC1DD8EB1ACF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L51" authorId="0" shapeId="0" xr:uid="{E7154E4A-444A-4A3E-9FB7-C810C0E8E83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A56" authorId="0" shapeId="0" xr:uid="{61783201-7DF4-4183-8EF3-C3847326BE9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OBTENER DE LOS RECIBOS DE ENERGÍA ELÉCTRICA CFE</t>
        </r>
      </text>
    </comment>
    <comment ref="A61" authorId="0" shapeId="0" xr:uid="{863BEE32-13E9-45F4-A2F0-BDD1957DF683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
</t>
        </r>
      </text>
    </comment>
    <comment ref="A62" authorId="0" shapeId="0" xr:uid="{20F79496-4033-4F65-8891-DA74C365DC88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</t>
        </r>
      </text>
    </comment>
    <comment ref="A65" authorId="0" shapeId="0" xr:uid="{1E39213F-FCEC-4751-8C55-9E66968413B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 LAS BITACORAS DE MEDICION DE LAS FUENTES POR TIPO
</t>
        </r>
      </text>
    </comment>
    <comment ref="A71" authorId="0" shapeId="0" xr:uid="{DBE5233A-F1D6-4F10-A4D3-C1430B7755CC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 SU RESUMEN OPERATIVO POR TIPO DE USUARIO
</t>
        </r>
      </text>
    </comment>
    <comment ref="A79" authorId="0" shapeId="0" xr:uid="{28CC3856-90DF-48E8-8DAE-E8255F31FDC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RESUMEN OPERATIVO DEL SISTEMA LECTRURA CEL O COMERCIAL</t>
        </r>
      </text>
    </comment>
    <comment ref="A84" authorId="0" shapeId="0" xr:uid="{2E9B0166-A46C-4DA4-8ED0-C553DF124E5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 LAS BITACORAS DE LECTURA DE  MEDICIÓN EN LA PLANTA TRATADORA O ESTIMADO.</t>
        </r>
      </text>
    </comment>
    <comment ref="A91" authorId="0" shapeId="0" xr:uid="{2AD3D028-8FBA-4179-BB9F-FF62A0C41773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 PARA LO FACTURADO Y COBRADO EN $</t>
        </r>
      </text>
    </comment>
    <comment ref="A106" authorId="0" shapeId="0" xr:uid="{81CC1862-4F4F-4FF6-8A17-FB55F079F016}">
      <text>
        <r>
          <rPr>
            <sz val="9"/>
            <color indexed="81"/>
            <rFont val="Tahoma"/>
            <family val="2"/>
          </rPr>
          <t>MANUELVAL:SOLO AQUELLOS QUE EFECTIVAMENTE SE REALIZARON YA QUE AL ACUDIR AL CORTE EL USUARIO EN ALGUNOS CASOS REALIZA EL PAGO INMEDIATO.</t>
        </r>
      </text>
    </comment>
    <comment ref="A107" authorId="0" shapeId="0" xr:uid="{4BE25179-67CE-4E66-8007-5E50A84ABA57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TAMBIEN LAS EFECTIVAMENTE RERALIZADAS EN LAS BITACORAS O CONTROLES.</t>
        </r>
      </text>
    </comment>
    <comment ref="A108" authorId="0" shapeId="0" xr:uid="{0DE6C1BE-B7F6-4F6F-A7AB-A0584AD3C34B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 LO CONTABILIZADO POR ESTE CONCEPTO
</t>
        </r>
      </text>
    </comment>
    <comment ref="A110" authorId="0" shapeId="0" xr:uid="{BCFCACAB-05C3-42B7-810E-31099D4A83B8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SISTEMA LECTURA CEL O COMERCIAL, SEPARAR TOMAS ACTIVAS DE LAS NO ACTIVAS O CONGELADAS COMO LO MUESTRA EL CUADRO</t>
        </r>
      </text>
    </comment>
    <comment ref="A130" authorId="0" shapeId="0" xr:uid="{3DD31064-E52B-4CFB-83F5-E51064570A09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comercial. </t>
        </r>
        <r>
          <rPr>
            <b/>
            <sz val="9"/>
            <color indexed="81"/>
            <rFont val="Tahoma"/>
            <family val="2"/>
          </rPr>
          <t>SE TOMA EL REZAGO SIN RECARGOS</t>
        </r>
      </text>
    </comment>
    <comment ref="A138" authorId="0" shapeId="0" xr:uid="{D1003611-F343-45BC-8276-CC7DCDAC7D24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</t>
        </r>
      </text>
    </comment>
    <comment ref="A144" authorId="0" shapeId="0" xr:uid="{E7631169-FC04-4B0F-85BB-00ACF91F7AC9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TOMAR DEL PADRON POR RANGOS DE CONSUMO LA TARIFA EN LA QUE HUBO MAS USUARIOS EN EL MES</t>
        </r>
      </text>
    </comment>
    <comment ref="A153" authorId="0" shapeId="0" xr:uid="{7B0B7A87-8461-4E0B-A80A-9B6146B09BD4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CASO DE TENER EL DATO DE </t>
        </r>
        <r>
          <rPr>
            <b/>
            <sz val="9"/>
            <color indexed="81"/>
            <rFont val="Tahoma"/>
            <family val="2"/>
          </rPr>
          <t>CONAPO</t>
        </r>
        <r>
          <rPr>
            <sz val="9"/>
            <color indexed="81"/>
            <rFont val="Tahoma"/>
            <family val="2"/>
          </rPr>
          <t xml:space="preserve"> SE INCLUYE.</t>
        </r>
      </text>
    </comment>
    <comment ref="A154" authorId="0" shapeId="0" xr:uid="{2CA21A40-4310-4BC9-B0C2-5D3525F32F7B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55" authorId="0" shapeId="0" xr:uid="{A94B716A-5887-4784-8295-91050E57774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56" authorId="0" shapeId="0" xr:uid="{FBF06118-B26F-436B-989C-3CECD3A9288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COMUNIDADES, COMITES QUE EL ORGANISMO ATIENDE ADEMAS DE LO CORRESPONDIENTE A SUS CINCURSCRIPCIÓN</t>
        </r>
      </text>
    </comment>
    <comment ref="A157" authorId="0" shapeId="0" xr:uid="{05D319B1-8A9F-4301-86B3-317033A03468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DATO DE COUNIDADES ATENDIDAS ESTIMAR EL NUMERO DE USUARIOS SEGÚN EL PADRON DE CADA UNA</t>
        </r>
      </text>
    </comment>
    <comment ref="A158" authorId="0" shapeId="0" xr:uid="{6E23872E-8E5D-4342-8603-CF8E66880939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59" authorId="0" shapeId="0" xr:uid="{DF185512-338C-4DB9-8679-AECFFD0448F4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60" authorId="0" shapeId="0" xr:uid="{56EFAF6A-F778-403F-B6F3-9D86C5DDDE51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1" authorId="0" shapeId="0" xr:uid="{C4BA7542-6D82-4DB1-A824-514B31D45D63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2" authorId="0" shapeId="0" xr:uid="{BC98DDB8-5079-4436-AFC4-3D9621FDBA02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3" authorId="0" shapeId="0" xr:uid="{F3025A1E-BEA0-47F0-A6A4-8DE89B01BA9D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64" authorId="0" shapeId="0" xr:uid="{D70270A9-6D8F-4D93-BD76-8141C45F9939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65" authorId="0" shapeId="0" xr:uid="{76791342-38D6-4043-8D30-D86B0788135F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REFIERE A LA LONGITUD REHABILITADA EN EL MES EN KM</t>
        </r>
      </text>
    </comment>
    <comment ref="A166" authorId="0" shapeId="0" xr:uid="{B23C9F84-FA43-4ABA-BCED-2E019879ED32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CASO DE REHABILITAR O REPARAR MICROMEDIDORES</t>
        </r>
      </text>
    </comment>
    <comment ref="A167" authorId="0" shapeId="0" xr:uid="{671532F9-EB00-414F-848E-5209A7863B3B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 MICROMEDIDORES NUEVOS INSTALADOS POR SUSTITUCIÓN, A SOLICITUD DEL USUARIO , NUEVOS CONTRATOS, ETC.</t>
        </r>
      </text>
    </comment>
    <comment ref="A168" authorId="0" shapeId="0" xr:uid="{6AEED68E-E243-45FA-B36D-070734A1CEF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 LOS QUE EFECTIVAMENTE SE LES TOMA LECTURA, NO INCLUYE LOS ESTIMADOS, PROMEDIADOS, DESTRUIDOS, SIN FUNCIONAR, ETC.  </t>
        </r>
        <r>
          <rPr>
            <b/>
            <sz val="9"/>
            <color indexed="81"/>
            <rFont val="Tahoma"/>
            <family val="2"/>
          </rPr>
          <t>SOLO FUNCIONANDO</t>
        </r>
      </text>
    </comment>
    <comment ref="A170" authorId="0" shapeId="0" xr:uid="{DCF4B97C-045B-42FD-BB86-ECCF94141F34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MACROMEDIDORES INSTALADOS EN EL MES</t>
        </r>
      </text>
    </comment>
    <comment ref="A171" authorId="0" shapeId="0" xr:uid="{A0EBF77D-3055-4011-88E7-4AAFF97E644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QUE SI FUNCIONEN Y ARROJEN LECTURAS CORRECTAMENTE. SEGÚN BITACORAS</t>
        </r>
      </text>
    </comment>
    <comment ref="A173" authorId="0" shapeId="0" xr:uid="{E551CCF2-E7D3-4178-ACC9-FD7944660C02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INVENTARIO DE FUENTES ACTIVAS Y EN DESUSO, TANQUES DE ALMACENAMIENTO O PILAS Y CAPACIDAD DE ALMACENAMIENTO. </t>
        </r>
      </text>
    </comment>
    <comment ref="A186" authorId="0" shapeId="0" xr:uid="{FDFDCD08-3E2F-4D0D-93E3-563D54646ABB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INCLUIR TODO EL PERSONAL SEA POR SUELDOS Y SALARIOS, HONORARIOS O ASIMILADOS. SEPARAR DE ACUERDO AL CUADRO</t>
        </r>
      </text>
    </comment>
    <comment ref="A197" authorId="0" shapeId="0" xr:uid="{34492250-808E-4378-8BB1-857C9FEDCA93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QUE SE INVOLUCREN EN EL TEMA</t>
        </r>
      </text>
    </comment>
    <comment ref="A198" authorId="0" shapeId="0" xr:uid="{B7077CD8-365E-4871-A330-44E45E209922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199" authorId="0" shapeId="0" xr:uid="{3BC77792-6492-4640-86AA-9E266D4A0E27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0" authorId="0" shapeId="0" xr:uid="{6DB5347F-6FBA-427B-97A9-B340A569ADB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1" authorId="0" shapeId="0" xr:uid="{E4D48895-1132-4271-B0D6-CCA8D28BC6F4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2" authorId="0" shapeId="0" xr:uid="{41B92DA7-9377-49D2-B278-43C6A98BEDE9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3" authorId="0" shapeId="0" xr:uid="{0D1EC733-E128-4B6E-83E5-67F112FEA76B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REFIERE A AQUELLOS USUARIOS QUE RECIBEN AGUA LAS 24 HRS LOS 7 DIAS</t>
        </r>
      </text>
    </comment>
    <comment ref="L203" authorId="0" shapeId="0" xr:uid="{756C56C1-3E80-4EAF-9F0E-1D8275BDD59A}">
      <text>
        <r>
          <rPr>
            <b/>
            <sz val="9"/>
            <color indexed="81"/>
            <rFont val="Tahoma"/>
            <family val="2"/>
          </rPr>
          <t>ESTE DATO SE OBTUVO POR NELLY / YA QUE DANY ESTABA DE VACACIONES ESTE ES APROX</t>
        </r>
      </text>
    </comment>
    <comment ref="A204" authorId="0" shapeId="0" xr:uid="{AC3CA0EC-52A7-48A3-B8F5-9C063343BCBD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TOMAS CON SERVICIO DE TANDEO.</t>
        </r>
      </text>
    </comment>
  </commentList>
</comments>
</file>

<file path=xl/sharedStrings.xml><?xml version="1.0" encoding="utf-8"?>
<sst xmlns="http://schemas.openxmlformats.org/spreadsheetml/2006/main" count="207" uniqueCount="171">
  <si>
    <r>
      <t xml:space="preserve">JUNTA RURAL DE AGUA Y SANEAMIENTO DE </t>
    </r>
    <r>
      <rPr>
        <b/>
        <sz val="16"/>
        <color rgb="FFFF0000"/>
        <rFont val="Arial"/>
        <family val="2"/>
      </rPr>
      <t>DR. PORFIRIO PARRA</t>
    </r>
  </si>
  <si>
    <t>PROGRAMA DE INDICADORES DE GESTION DE ORGANISMOS OPERADORES</t>
  </si>
  <si>
    <t>Ejercicio Fiscal 2020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</si>
  <si>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</si>
  <si>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</si>
  <si>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</si>
  <si>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</si>
  <si>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</si>
  <si>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</si>
  <si>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</si>
  <si>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</si>
  <si>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</si>
  <si>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</si>
  <si>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</si>
  <si>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</si>
  <si>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</si>
  <si>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</si>
  <si>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Presupuesto Anual</t>
  </si>
  <si>
    <t>Presupuesto Acumulado del Periodo</t>
  </si>
  <si>
    <t>Diferencia</t>
  </si>
  <si>
    <t>Ejer &amp; Ppto</t>
  </si>
  <si>
    <t>Resultados de Gestion</t>
  </si>
  <si>
    <t>1. Ingresos  (A+B)</t>
  </si>
  <si>
    <t>A) Ingresos propios netos (a+b+c)</t>
  </si>
  <si>
    <t>a) Ingresos propios (i+ii)</t>
  </si>
  <si>
    <t>i) ingresos por agua, alcantarillado y saneamiento</t>
  </si>
  <si>
    <t>ii) resto de los ingresos propios</t>
  </si>
  <si>
    <t>b) Descuento social</t>
  </si>
  <si>
    <t>c) Bonificaciones</t>
  </si>
  <si>
    <t>c) Ajustes</t>
  </si>
  <si>
    <t>B) Ingresos indirectos</t>
  </si>
  <si>
    <t>2. Egresos (A+B+C)</t>
  </si>
  <si>
    <t>A) Costos y gastos de Operación (a+b+c+d)</t>
  </si>
  <si>
    <t>a) Servicios personales</t>
  </si>
  <si>
    <t>b) Materiales y suministros</t>
  </si>
  <si>
    <t>c) Servicios Generales (i+ii+iii)</t>
  </si>
  <si>
    <t>i) Energía eléctrica (operación)</t>
  </si>
  <si>
    <t>ii) Aportaciones y Derechos (5% JCAS)</t>
  </si>
  <si>
    <t xml:space="preserve">iii) DFEA Pagados </t>
  </si>
  <si>
    <t>iv) Resto de los Servicios</t>
  </si>
  <si>
    <t>d) Apoyos y transferencias y Otros</t>
  </si>
  <si>
    <t>* NO REPETIR LAS BONIFICACIONES, DESCUENTOS Y AJUSTES EN LOS GASTOS OPERATIVOS.</t>
  </si>
  <si>
    <t>Resultado del Ejercicio</t>
  </si>
  <si>
    <t>B) Creditos</t>
  </si>
  <si>
    <t>C) Inversiones propias</t>
  </si>
  <si>
    <t>Ampliación</t>
  </si>
  <si>
    <t>Rehabilitación</t>
  </si>
  <si>
    <t>Activo Fijo</t>
  </si>
  <si>
    <t>Deficit</t>
  </si>
  <si>
    <t>D) Inversiones de Gobierno</t>
  </si>
  <si>
    <t>Cuentas de Balance</t>
  </si>
  <si>
    <t>Saldo En Bancos</t>
  </si>
  <si>
    <t>Cuenta Corriente</t>
  </si>
  <si>
    <t>Provisiones</t>
  </si>
  <si>
    <t>Inversiones</t>
  </si>
  <si>
    <t>Activo Circulante</t>
  </si>
  <si>
    <t xml:space="preserve">       Activo Total</t>
  </si>
  <si>
    <t>Pasivo Circulante</t>
  </si>
  <si>
    <t xml:space="preserve">       Pasivo Total</t>
  </si>
  <si>
    <t xml:space="preserve">      Saldo DFEA pendente de pago</t>
  </si>
  <si>
    <t>Energía Eléctrica de Operación en KW (A+B+C)</t>
  </si>
  <si>
    <t>A) Agua potable</t>
  </si>
  <si>
    <t>B) Alcantarillado</t>
  </si>
  <si>
    <t>C) Saneamiento</t>
  </si>
  <si>
    <t>Desglose Consumo Eléctrico $ (Pesos)</t>
  </si>
  <si>
    <t>Avance de Estudio de Eficiencia Electromecanica (% avance)</t>
  </si>
  <si>
    <t>Avance de Diagnostico de Medición de Presiones y Recuperción de caudales (% avance)</t>
  </si>
  <si>
    <t>N/A</t>
  </si>
  <si>
    <t>Agua Potable</t>
  </si>
  <si>
    <r>
      <t>Volumen de agua producida en m</t>
    </r>
    <r>
      <rPr>
        <b/>
        <vertAlign val="superscript"/>
        <sz val="11"/>
        <color indexed="8"/>
        <rFont val="Arial"/>
        <family val="2"/>
      </rPr>
      <t>3</t>
    </r>
  </si>
  <si>
    <t>Pozo Profundo</t>
  </si>
  <si>
    <t>Galerias Filtrantes</t>
  </si>
  <si>
    <t>Manantial</t>
  </si>
  <si>
    <t>Presas</t>
  </si>
  <si>
    <t>Volumen de agua facturada en m3 (A+B+C+D+E)</t>
  </si>
  <si>
    <t>A) Doméstico</t>
  </si>
  <si>
    <t>B) Comercial</t>
  </si>
  <si>
    <t>C) Industrial</t>
  </si>
  <si>
    <t>D) Escolar</t>
  </si>
  <si>
    <t>E) Público</t>
  </si>
  <si>
    <t>Volumen de agua cobrado en m3 (A+B)</t>
  </si>
  <si>
    <t>A) A Tiempo</t>
  </si>
  <si>
    <t>B) Con Rezago</t>
  </si>
  <si>
    <t>Saneamiento</t>
  </si>
  <si>
    <t>Agua Tratada (lagunas de oxidación, PTAR, etc)</t>
  </si>
  <si>
    <t>Volumen de agua tratado en m3 (entra a planta)</t>
  </si>
  <si>
    <t>Volumen de agua producido en m3 (sale de planta)</t>
  </si>
  <si>
    <t xml:space="preserve">     A) Vendida</t>
  </si>
  <si>
    <t xml:space="preserve">     B) Comprometida</t>
  </si>
  <si>
    <t xml:space="preserve">     C) Descargada</t>
  </si>
  <si>
    <t>Comercial</t>
  </si>
  <si>
    <t>Facturación de Agua, Alcant. y Saneamiento en $ (A+B+C+D+E)</t>
  </si>
  <si>
    <t>Cobrado de Agua, Alcant. y Saneamiento en $ (A+B+C+D+E)</t>
  </si>
  <si>
    <t>No. De Cortes Efectivos del Mes</t>
  </si>
  <si>
    <t>No. De Reconexiones del Mes</t>
  </si>
  <si>
    <t>Importe de Multas Cobradas</t>
  </si>
  <si>
    <t/>
  </si>
  <si>
    <t>Padrón de usuarios</t>
  </si>
  <si>
    <t>Total de conexiones de agua Activas (A+B)</t>
  </si>
  <si>
    <t>A) Conexiones de servicio medido  (a+b+c+d+e)</t>
  </si>
  <si>
    <t>a) Doméstico</t>
  </si>
  <si>
    <t>b) Comercial</t>
  </si>
  <si>
    <t>c) Industrial</t>
  </si>
  <si>
    <t>d) Escolar</t>
  </si>
  <si>
    <t>e) Público</t>
  </si>
  <si>
    <t>B) Conexiones de cuota fija (a+b+c+d+e)</t>
  </si>
  <si>
    <t>C) Conexiones No Activas o Congeladas</t>
  </si>
  <si>
    <t>Total de descargas de alcantarillado</t>
  </si>
  <si>
    <t>Cobertura de Alcantarillado</t>
  </si>
  <si>
    <t xml:space="preserve">Analítico del Rezago </t>
  </si>
  <si>
    <t>Monto del Rezago (A+B+C)</t>
  </si>
  <si>
    <t>A) Rezago cobrable (a+b+c)</t>
  </si>
  <si>
    <t>B) Escolar</t>
  </si>
  <si>
    <t>C) Público</t>
  </si>
  <si>
    <t>No. De tomas con rezago:</t>
  </si>
  <si>
    <t xml:space="preserve">              2 meses</t>
  </si>
  <si>
    <t xml:space="preserve">              4 meses</t>
  </si>
  <si>
    <t xml:space="preserve">              8 meses</t>
  </si>
  <si>
    <t xml:space="preserve">              1 año</t>
  </si>
  <si>
    <t>Tarifa mas Popular $</t>
  </si>
  <si>
    <t xml:space="preserve">              Domiciliaria 0-10 M</t>
  </si>
  <si>
    <t xml:space="preserve">               Comercial 0-20</t>
  </si>
  <si>
    <t xml:space="preserve">               Industrial 0-20</t>
  </si>
  <si>
    <t>A los usuarios de cuota fija se asigna volumen estimado 40 m3/mes</t>
  </si>
  <si>
    <t xml:space="preserve">Coberturas de servicios </t>
  </si>
  <si>
    <t>No. habitantes según censo de INEGI</t>
  </si>
  <si>
    <t>No. de habitantes con servicio de agua potable</t>
  </si>
  <si>
    <t>No. de habitantes con servicio de alcantarillado</t>
  </si>
  <si>
    <t>No. de Localidades Atendidas (comunidades o comites de agua)</t>
  </si>
  <si>
    <t>No. de usuarios  en las Localidades Atendidas</t>
  </si>
  <si>
    <t xml:space="preserve">No. de usuarios con pagos a tiempo </t>
  </si>
  <si>
    <t>No. de usuarios con descuento social</t>
  </si>
  <si>
    <t>Presion minima de suministro en la red (mca)</t>
  </si>
  <si>
    <t>Presión media de suministro en la red (mca)</t>
  </si>
  <si>
    <t>Presion maxima de suministro en la red (mca)</t>
  </si>
  <si>
    <t>Longitud total de tubería de distribución (km)</t>
  </si>
  <si>
    <t>Longitud total de Alcantarillado (km)</t>
  </si>
  <si>
    <t>Longitud de tubería de distribución  rehabilitada (Km)</t>
  </si>
  <si>
    <t>No. de micromedidores rehabilitados</t>
  </si>
  <si>
    <t>No. de micromedidores Instalados Nuevos</t>
  </si>
  <si>
    <t>No. de micromedidores funcionando</t>
  </si>
  <si>
    <t>No. de micromedidores calibrados</t>
  </si>
  <si>
    <t>No. de macromedidores instalados en captaciones</t>
  </si>
  <si>
    <t>No. de macromedidores funcionando</t>
  </si>
  <si>
    <t>No. de macromedidores calibrados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</si>
  <si>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</si>
  <si>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</si>
  <si>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</si>
  <si>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</si>
  <si>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</si>
  <si>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</si>
  <si>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No. Fuentes de abastecimiento Activas</t>
  </si>
  <si>
    <t>No. De Tanques de Almacenamiento</t>
  </si>
  <si>
    <r>
      <t>Volumen de Almacenamiento de los Tanques m</t>
    </r>
    <r>
      <rPr>
        <vertAlign val="superscript"/>
        <sz val="11"/>
        <color rgb="FFFF0000"/>
        <rFont val="Arial"/>
        <family val="2"/>
      </rPr>
      <t>3</t>
    </r>
  </si>
  <si>
    <t>Recursos humanos</t>
  </si>
  <si>
    <t>A) Empleados Activos (a+b+c)</t>
  </si>
  <si>
    <t>a) Administración          Confianza</t>
  </si>
  <si>
    <t xml:space="preserve">                                   Sindicalizados</t>
  </si>
  <si>
    <t>b) Comercialización       Confianza</t>
  </si>
  <si>
    <t>c) Operación                 Confianza</t>
  </si>
  <si>
    <r>
      <t xml:space="preserve">B) Pensionados y jubilados </t>
    </r>
    <r>
      <rPr>
        <sz val="12"/>
        <color rgb="FFFF0000"/>
        <rFont val="Arial"/>
        <family val="2"/>
      </rPr>
      <t xml:space="preserve">  Confianza</t>
    </r>
  </si>
  <si>
    <t xml:space="preserve">                                          Sindicalizados</t>
  </si>
  <si>
    <t>Sistemas de Información de Usuarios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</si>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</sst>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[Red]\-#,##0.00\ "/>
    <numFmt numFmtId="167" formatCode="_-* #,##0_-;\-* #,##0_-;_-* &quot;-&quot;??_-;_-@_-"/>
    <numFmt numFmtId="168" formatCode="_(* #,##0_);_(* \(#,##0\);_(* &quot;-&quot;??_);_(@_)"/>
    <numFmt numFmtId="169" formatCode="#,##0_ ;[Red]\-#,##0\ "/>
    <numFmt numFmtId="170" formatCode="#,##0.00;[Red]#,##0.00"/>
    <numFmt numFmtId="171" formatCode="_-* #,##0.000_-;\-* #,##0.000_-;_-* &quot;-&quot;??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2"/>
      <color rgb="FFFF0000"/>
      <name val="Arial"/>
      <family val="2"/>
    </font>
    <font>
      <b/>
      <sz val="8"/>
      <color rgb="FF002060"/>
      <name val="Arial"/>
      <family val="2"/>
    </font>
    <font>
      <b/>
      <i/>
      <sz val="1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vertAlign val="superscript"/>
      <sz val="11"/>
      <color rgb="FFFF0000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20">
    <xf numFmtId="0" fontId="0" fillId="0" borderId="0" xfId="0"/>
    <xf numFmtId="0" fontId="5" fillId="2" borderId="0" xfId="2" applyFont="1" applyFill="1"/>
    <xf numFmtId="0" fontId="9" fillId="0" borderId="0" xfId="0" applyFont="1"/>
    <xf numFmtId="1" fontId="10" fillId="0" borderId="0" xfId="2" applyNumberFormat="1" applyFont="1" applyAlignment="1">
      <alignment horizontal="center"/>
    </xf>
    <xf numFmtId="1" fontId="11" fillId="0" borderId="0" xfId="2" applyNumberFormat="1" applyFont="1" applyAlignment="1">
      <alignment horizontal="center"/>
    </xf>
    <xf numFmtId="1" fontId="12" fillId="0" borderId="0" xfId="2" applyNumberFormat="1" applyFont="1" applyAlignment="1">
      <alignment horizontal="center"/>
    </xf>
    <xf numFmtId="0" fontId="5" fillId="0" borderId="0" xfId="2" applyFont="1"/>
    <xf numFmtId="0" fontId="13" fillId="4" borderId="1" xfId="2" applyFont="1" applyFill="1" applyBorder="1" applyAlignment="1">
      <alignment horizontal="center" vertical="center"/>
    </xf>
    <xf numFmtId="1" fontId="13" fillId="4" borderId="1" xfId="2" applyNumberFormat="1" applyFont="1" applyFill="1" applyBorder="1" applyAlignment="1">
      <alignment horizontal="center" vertical="center" wrapText="1"/>
    </xf>
    <xf numFmtId="1" fontId="14" fillId="4" borderId="1" xfId="2" applyNumberFormat="1" applyFont="1" applyFill="1" applyBorder="1" applyAlignment="1">
      <alignment horizontal="center" vertical="center" wrapText="1"/>
    </xf>
    <xf numFmtId="0" fontId="7" fillId="5" borderId="0" xfId="2" applyFont="1" applyFill="1" applyAlignment="1">
      <alignment horizontal="center" vertical="center"/>
    </xf>
    <xf numFmtId="1" fontId="13" fillId="0" borderId="0" xfId="2" applyNumberFormat="1" applyFont="1" applyAlignment="1">
      <alignment horizontal="center" vertical="center" wrapText="1"/>
    </xf>
    <xf numFmtId="1" fontId="14" fillId="0" borderId="0" xfId="2" applyNumberFormat="1" applyFont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/>
    </xf>
    <xf numFmtId="165" fontId="16" fillId="6" borderId="3" xfId="3" applyFont="1" applyFill="1" applyBorder="1" applyAlignment="1" applyProtection="1">
      <alignment horizontal="right" vertical="center"/>
    </xf>
    <xf numFmtId="9" fontId="16" fillId="6" borderId="4" xfId="1" applyFont="1" applyFill="1" applyBorder="1" applyAlignment="1" applyProtection="1">
      <alignment horizontal="right" vertical="center"/>
    </xf>
    <xf numFmtId="0" fontId="17" fillId="7" borderId="5" xfId="0" applyFont="1" applyFill="1" applyBorder="1" applyAlignment="1">
      <alignment horizontal="left" vertical="center" indent="2"/>
    </xf>
    <xf numFmtId="165" fontId="18" fillId="7" borderId="6" xfId="3" applyFont="1" applyFill="1" applyBorder="1" applyAlignment="1" applyProtection="1">
      <alignment horizontal="right" vertical="center"/>
    </xf>
    <xf numFmtId="9" fontId="18" fillId="7" borderId="7" xfId="1" applyFont="1" applyFill="1" applyBorder="1" applyAlignment="1" applyProtection="1">
      <alignment horizontal="right" vertical="center"/>
    </xf>
    <xf numFmtId="0" fontId="17" fillId="7" borderId="5" xfId="0" applyFont="1" applyFill="1" applyBorder="1" applyAlignment="1">
      <alignment horizontal="left" vertical="center" indent="4"/>
    </xf>
    <xf numFmtId="0" fontId="19" fillId="0" borderId="5" xfId="0" applyFont="1" applyBorder="1" applyAlignment="1">
      <alignment horizontal="left" vertical="center" indent="6"/>
    </xf>
    <xf numFmtId="165" fontId="18" fillId="0" borderId="6" xfId="3" applyFont="1" applyFill="1" applyBorder="1" applyAlignment="1" applyProtection="1">
      <alignment horizontal="right" vertical="center"/>
    </xf>
    <xf numFmtId="9" fontId="18" fillId="0" borderId="7" xfId="1" applyFont="1" applyFill="1" applyBorder="1" applyAlignment="1" applyProtection="1">
      <alignment horizontal="right" vertical="center"/>
    </xf>
    <xf numFmtId="0" fontId="19" fillId="0" borderId="5" xfId="0" applyFont="1" applyBorder="1" applyAlignment="1">
      <alignment horizontal="left" vertical="center" indent="4"/>
    </xf>
    <xf numFmtId="166" fontId="18" fillId="0" borderId="6" xfId="3" applyNumberFormat="1" applyFont="1" applyFill="1" applyBorder="1" applyAlignment="1" applyProtection="1">
      <alignment horizontal="right" vertical="center"/>
    </xf>
    <xf numFmtId="0" fontId="19" fillId="0" borderId="5" xfId="0" applyFont="1" applyBorder="1" applyAlignment="1">
      <alignment horizontal="left" vertical="center" indent="2"/>
    </xf>
    <xf numFmtId="9" fontId="16" fillId="0" borderId="8" xfId="1" applyFont="1" applyFill="1" applyBorder="1" applyAlignment="1" applyProtection="1">
      <alignment horizontal="right" vertical="center"/>
    </xf>
    <xf numFmtId="0" fontId="18" fillId="0" borderId="5" xfId="0" applyFont="1" applyBorder="1" applyAlignment="1">
      <alignment horizontal="left" vertical="center" indent="2"/>
    </xf>
    <xf numFmtId="165" fontId="18" fillId="8" borderId="6" xfId="3" applyFont="1" applyFill="1" applyBorder="1" applyAlignment="1" applyProtection="1">
      <alignment horizontal="right" vertical="center"/>
    </xf>
    <xf numFmtId="167" fontId="20" fillId="0" borderId="7" xfId="3" applyNumberFormat="1" applyFont="1" applyFill="1" applyBorder="1" applyAlignment="1" applyProtection="1">
      <alignment horizontal="right" vertical="center"/>
    </xf>
    <xf numFmtId="0" fontId="7" fillId="6" borderId="5" xfId="0" applyFont="1" applyFill="1" applyBorder="1" applyAlignment="1">
      <alignment horizontal="left" vertical="center"/>
    </xf>
    <xf numFmtId="165" fontId="16" fillId="6" borderId="6" xfId="3" applyFont="1" applyFill="1" applyBorder="1" applyAlignment="1" applyProtection="1">
      <alignment horizontal="right" vertical="center"/>
    </xf>
    <xf numFmtId="9" fontId="18" fillId="6" borderId="7" xfId="1" applyFont="1" applyFill="1" applyBorder="1" applyAlignment="1" applyProtection="1">
      <alignment horizontal="right" vertical="center"/>
    </xf>
    <xf numFmtId="165" fontId="16" fillId="7" borderId="6" xfId="3" applyFont="1" applyFill="1" applyBorder="1" applyAlignment="1" applyProtection="1">
      <alignment horizontal="right" vertical="center"/>
    </xf>
    <xf numFmtId="0" fontId="21" fillId="0" borderId="5" xfId="0" applyFont="1" applyBorder="1" applyAlignment="1">
      <alignment horizontal="left" vertical="center" indent="4"/>
    </xf>
    <xf numFmtId="0" fontId="18" fillId="7" borderId="5" xfId="0" applyFont="1" applyFill="1" applyBorder="1" applyAlignment="1">
      <alignment horizontal="left" vertical="center" indent="4"/>
    </xf>
    <xf numFmtId="9" fontId="16" fillId="0" borderId="7" xfId="1" applyFont="1" applyFill="1" applyBorder="1" applyAlignment="1" applyProtection="1">
      <alignment horizontal="right" vertical="center"/>
    </xf>
    <xf numFmtId="0" fontId="22" fillId="9" borderId="5" xfId="0" quotePrefix="1" applyFont="1" applyFill="1" applyBorder="1" applyAlignment="1">
      <alignment horizontal="left" vertical="center" indent="4"/>
    </xf>
    <xf numFmtId="0" fontId="23" fillId="7" borderId="5" xfId="0" applyFont="1" applyFill="1" applyBorder="1" applyAlignment="1">
      <alignment horizontal="right" vertical="center"/>
    </xf>
    <xf numFmtId="0" fontId="18" fillId="7" borderId="5" xfId="0" applyFont="1" applyFill="1" applyBorder="1" applyAlignment="1">
      <alignment horizontal="left" vertical="center" indent="2"/>
    </xf>
    <xf numFmtId="0" fontId="0" fillId="10" borderId="0" xfId="0" applyFill="1"/>
    <xf numFmtId="0" fontId="23" fillId="0" borderId="5" xfId="0" applyFont="1" applyBorder="1" applyAlignment="1">
      <alignment horizontal="right" vertical="center"/>
    </xf>
    <xf numFmtId="165" fontId="16" fillId="0" borderId="6" xfId="3" applyFont="1" applyFill="1" applyBorder="1" applyAlignment="1" applyProtection="1">
      <alignment horizontal="right" vertical="center"/>
    </xf>
    <xf numFmtId="0" fontId="16" fillId="5" borderId="5" xfId="0" applyFont="1" applyFill="1" applyBorder="1" applyAlignment="1">
      <alignment horizontal="center" vertical="center"/>
    </xf>
    <xf numFmtId="0" fontId="5" fillId="0" borderId="9" xfId="2" applyFont="1" applyBorder="1"/>
    <xf numFmtId="165" fontId="18" fillId="0" borderId="10" xfId="3" applyFont="1" applyFill="1" applyBorder="1" applyAlignment="1" applyProtection="1">
      <alignment horizontal="right" vertical="center"/>
    </xf>
    <xf numFmtId="0" fontId="7" fillId="5" borderId="2" xfId="0" applyFont="1" applyFill="1" applyBorder="1" applyAlignment="1">
      <alignment horizontal="left" vertical="center"/>
    </xf>
    <xf numFmtId="165" fontId="16" fillId="11" borderId="3" xfId="3" applyFont="1" applyFill="1" applyBorder="1" applyAlignment="1" applyProtection="1">
      <alignment horizontal="right" vertical="center"/>
    </xf>
    <xf numFmtId="165" fontId="18" fillId="0" borderId="6" xfId="3" applyFont="1" applyFill="1" applyBorder="1" applyAlignment="1" applyProtection="1">
      <alignment horizontal="right" vertical="center"/>
      <protection locked="0"/>
    </xf>
    <xf numFmtId="165" fontId="18" fillId="8" borderId="6" xfId="3" applyFont="1" applyFill="1" applyBorder="1" applyAlignment="1" applyProtection="1">
      <alignment horizontal="right" vertical="center"/>
      <protection locked="0"/>
    </xf>
    <xf numFmtId="0" fontId="7" fillId="11" borderId="2" xfId="0" applyFont="1" applyFill="1" applyBorder="1" applyAlignment="1">
      <alignment horizontal="left" vertical="center"/>
    </xf>
    <xf numFmtId="0" fontId="18" fillId="8" borderId="9" xfId="0" applyFont="1" applyFill="1" applyBorder="1" applyAlignment="1">
      <alignment horizontal="left" vertical="center" indent="2"/>
    </xf>
    <xf numFmtId="0" fontId="19" fillId="0" borderId="5" xfId="0" applyFont="1" applyBorder="1" applyAlignment="1">
      <alignment horizontal="left" vertical="center"/>
    </xf>
    <xf numFmtId="9" fontId="18" fillId="0" borderId="6" xfId="1" applyFont="1" applyFill="1" applyBorder="1" applyAlignment="1" applyProtection="1">
      <alignment horizontal="right" vertical="center"/>
      <protection locked="0"/>
    </xf>
    <xf numFmtId="9" fontId="18" fillId="0" borderId="6" xfId="3" applyNumberFormat="1" applyFont="1" applyFill="1" applyBorder="1" applyAlignment="1" applyProtection="1">
      <alignment horizontal="right" vertical="center"/>
    </xf>
    <xf numFmtId="0" fontId="18" fillId="0" borderId="5" xfId="0" applyFont="1" applyBorder="1" applyAlignment="1">
      <alignment horizontal="left" vertical="center"/>
    </xf>
    <xf numFmtId="167" fontId="16" fillId="11" borderId="3" xfId="3" applyNumberFormat="1" applyFont="1" applyFill="1" applyBorder="1" applyAlignment="1" applyProtection="1">
      <alignment horizontal="right" vertical="center"/>
    </xf>
    <xf numFmtId="0" fontId="19" fillId="8" borderId="9" xfId="0" applyFont="1" applyFill="1" applyBorder="1" applyAlignment="1">
      <alignment horizontal="left" vertical="center" indent="2"/>
    </xf>
    <xf numFmtId="0" fontId="25" fillId="0" borderId="5" xfId="4" applyFont="1" applyBorder="1"/>
    <xf numFmtId="3" fontId="25" fillId="0" borderId="0" xfId="4" applyNumberFormat="1" applyFont="1"/>
    <xf numFmtId="0" fontId="7" fillId="7" borderId="5" xfId="0" applyFont="1" applyFill="1" applyBorder="1" applyAlignment="1">
      <alignment horizontal="left" vertical="center"/>
    </xf>
    <xf numFmtId="168" fontId="25" fillId="0" borderId="5" xfId="3" applyNumberFormat="1" applyFont="1" applyBorder="1" applyAlignment="1" applyProtection="1">
      <alignment horizontal="left" indent="1"/>
    </xf>
    <xf numFmtId="168" fontId="26" fillId="0" borderId="6" xfId="3" applyNumberFormat="1" applyFont="1" applyFill="1" applyBorder="1" applyProtection="1"/>
    <xf numFmtId="168" fontId="26" fillId="0" borderId="5" xfId="3" applyNumberFormat="1" applyFont="1" applyFill="1" applyBorder="1" applyAlignment="1" applyProtection="1">
      <alignment horizontal="left" indent="1"/>
    </xf>
    <xf numFmtId="168" fontId="26" fillId="0" borderId="6" xfId="3" applyNumberFormat="1" applyFont="1" applyFill="1" applyBorder="1" applyProtection="1">
      <protection locked="0"/>
    </xf>
    <xf numFmtId="0" fontId="7" fillId="5" borderId="5" xfId="0" applyFont="1" applyFill="1" applyBorder="1" applyAlignment="1">
      <alignment horizontal="left" vertical="center"/>
    </xf>
    <xf numFmtId="0" fontId="21" fillId="7" borderId="5" xfId="0" applyFont="1" applyFill="1" applyBorder="1" applyAlignment="1">
      <alignment horizontal="left" vertical="center" indent="3"/>
    </xf>
    <xf numFmtId="165" fontId="16" fillId="7" borderId="6" xfId="3" applyFont="1" applyFill="1" applyBorder="1" applyAlignment="1" applyProtection="1">
      <alignment horizontal="right" vertical="center"/>
      <protection locked="0"/>
    </xf>
    <xf numFmtId="0" fontId="21" fillId="0" borderId="5" xfId="0" applyFont="1" applyBorder="1" applyAlignment="1">
      <alignment horizontal="left" vertical="center" indent="3"/>
    </xf>
    <xf numFmtId="0" fontId="17" fillId="0" borderId="5" xfId="0" applyFont="1" applyBorder="1" applyAlignment="1">
      <alignment horizontal="left" vertical="center" indent="3"/>
    </xf>
    <xf numFmtId="165" fontId="16" fillId="8" borderId="6" xfId="3" applyFont="1" applyFill="1" applyBorder="1" applyAlignment="1" applyProtection="1">
      <alignment horizontal="right" vertical="center"/>
      <protection locked="0"/>
    </xf>
    <xf numFmtId="166" fontId="18" fillId="0" borderId="6" xfId="3" applyNumberFormat="1" applyFont="1" applyFill="1" applyBorder="1" applyAlignment="1" applyProtection="1">
      <alignment horizontal="right" vertical="center"/>
      <protection locked="0"/>
    </xf>
    <xf numFmtId="168" fontId="26" fillId="0" borderId="5" xfId="3" applyNumberFormat="1" applyFont="1" applyBorder="1" applyAlignment="1" applyProtection="1">
      <alignment horizontal="left" indent="1"/>
    </xf>
    <xf numFmtId="169" fontId="26" fillId="0" borderId="6" xfId="5" applyNumberFormat="1" applyFont="1" applyFill="1" applyBorder="1" applyProtection="1"/>
    <xf numFmtId="0" fontId="18" fillId="8" borderId="5" xfId="0" applyFont="1" applyFill="1" applyBorder="1" applyAlignment="1">
      <alignment horizontal="left" vertical="center" indent="2"/>
    </xf>
    <xf numFmtId="168" fontId="26" fillId="0" borderId="5" xfId="3" quotePrefix="1" applyNumberFormat="1" applyFont="1" applyBorder="1" applyAlignment="1" applyProtection="1">
      <alignment horizontal="left" indent="3"/>
    </xf>
    <xf numFmtId="3" fontId="26" fillId="0" borderId="6" xfId="3" applyNumberFormat="1" applyFont="1" applyFill="1" applyBorder="1" applyProtection="1">
      <protection locked="0"/>
    </xf>
    <xf numFmtId="167" fontId="18" fillId="0" borderId="6" xfId="3" applyNumberFormat="1" applyFont="1" applyFill="1" applyBorder="1" applyAlignment="1" applyProtection="1">
      <alignment horizontal="right" vertical="center"/>
    </xf>
    <xf numFmtId="167" fontId="16" fillId="6" borderId="6" xfId="3" applyNumberFormat="1" applyFont="1" applyFill="1" applyBorder="1" applyAlignment="1" applyProtection="1">
      <alignment horizontal="right" vertical="center"/>
    </xf>
    <xf numFmtId="0" fontId="16" fillId="7" borderId="5" xfId="0" applyFont="1" applyFill="1" applyBorder="1" applyAlignment="1">
      <alignment horizontal="left" vertical="center" indent="2"/>
    </xf>
    <xf numFmtId="167" fontId="16" fillId="7" borderId="6" xfId="3" applyNumberFormat="1" applyFont="1" applyFill="1" applyBorder="1" applyAlignment="1" applyProtection="1">
      <alignment horizontal="right" vertical="center"/>
    </xf>
    <xf numFmtId="167" fontId="18" fillId="0" borderId="6" xfId="3" applyNumberFormat="1" applyFont="1" applyFill="1" applyBorder="1" applyAlignment="1" applyProtection="1">
      <alignment horizontal="right" vertical="center"/>
      <protection locked="0"/>
    </xf>
    <xf numFmtId="0" fontId="27" fillId="0" borderId="5" xfId="0" applyFont="1" applyBorder="1" applyAlignment="1">
      <alignment horizontal="left"/>
    </xf>
    <xf numFmtId="167" fontId="18" fillId="0" borderId="6" xfId="3" applyNumberFormat="1" applyFont="1" applyFill="1" applyBorder="1" applyAlignment="1" applyProtection="1">
      <alignment horizontal="right"/>
      <protection locked="0"/>
    </xf>
    <xf numFmtId="0" fontId="7" fillId="8" borderId="5" xfId="0" applyFont="1" applyFill="1" applyBorder="1" applyAlignment="1">
      <alignment horizontal="left" vertical="center"/>
    </xf>
    <xf numFmtId="167" fontId="18" fillId="8" borderId="6" xfId="3" applyNumberFormat="1" applyFont="1" applyFill="1" applyBorder="1" applyAlignment="1" applyProtection="1">
      <alignment horizontal="right" vertical="center"/>
      <protection locked="0"/>
    </xf>
    <xf numFmtId="0" fontId="28" fillId="7" borderId="5" xfId="0" applyFont="1" applyFill="1" applyBorder="1" applyAlignment="1">
      <alignment horizontal="left" vertical="center"/>
    </xf>
    <xf numFmtId="167" fontId="16" fillId="7" borderId="6" xfId="3" applyNumberFormat="1" applyFont="1" applyFill="1" applyBorder="1" applyAlignment="1" applyProtection="1">
      <alignment horizontal="right" vertical="center"/>
      <protection locked="0"/>
    </xf>
    <xf numFmtId="9" fontId="16" fillId="7" borderId="6" xfId="1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left" vertical="center"/>
    </xf>
    <xf numFmtId="167" fontId="16" fillId="0" borderId="6" xfId="3" applyNumberFormat="1" applyFont="1" applyFill="1" applyBorder="1" applyAlignment="1" applyProtection="1">
      <alignment horizontal="right" vertical="center"/>
      <protection locked="0"/>
    </xf>
    <xf numFmtId="167" fontId="16" fillId="8" borderId="6" xfId="3" applyNumberFormat="1" applyFont="1" applyFill="1" applyBorder="1" applyAlignment="1" applyProtection="1">
      <alignment horizontal="right" vertical="center"/>
      <protection locked="0"/>
    </xf>
    <xf numFmtId="170" fontId="26" fillId="0" borderId="6" xfId="3" applyNumberFormat="1" applyFont="1" applyFill="1" applyBorder="1" applyProtection="1">
      <protection locked="0"/>
    </xf>
    <xf numFmtId="168" fontId="25" fillId="0" borderId="11" xfId="3" quotePrefix="1" applyNumberFormat="1" applyFont="1" applyFill="1" applyBorder="1" applyAlignment="1" applyProtection="1">
      <alignment vertical="center" wrapText="1"/>
    </xf>
    <xf numFmtId="168" fontId="26" fillId="0" borderId="6" xfId="3" applyNumberFormat="1" applyFont="1" applyFill="1" applyBorder="1" applyAlignment="1" applyProtection="1">
      <alignment vertical="center"/>
      <protection locked="0"/>
    </xf>
    <xf numFmtId="171" fontId="18" fillId="0" borderId="6" xfId="3" applyNumberFormat="1" applyFont="1" applyFill="1" applyBorder="1" applyAlignment="1" applyProtection="1">
      <alignment horizontal="right" vertical="center"/>
      <protection locked="0"/>
    </xf>
    <xf numFmtId="3" fontId="26" fillId="8" borderId="6" xfId="3" applyNumberFormat="1" applyFont="1" applyFill="1" applyBorder="1" applyProtection="1">
      <protection locked="0"/>
    </xf>
    <xf numFmtId="0" fontId="18" fillId="7" borderId="5" xfId="0" applyFont="1" applyFill="1" applyBorder="1" applyAlignment="1">
      <alignment horizontal="left" vertical="center"/>
    </xf>
    <xf numFmtId="167" fontId="18" fillId="7" borderId="6" xfId="3" applyNumberFormat="1" applyFont="1" applyFill="1" applyBorder="1" applyAlignment="1" applyProtection="1">
      <alignment horizontal="right" vertical="center"/>
      <protection locked="0"/>
    </xf>
    <xf numFmtId="1" fontId="18" fillId="0" borderId="6" xfId="6" applyNumberFormat="1" applyFont="1" applyFill="1" applyBorder="1" applyAlignment="1" applyProtection="1">
      <alignment horizontal="right" vertical="center"/>
      <protection locked="0"/>
    </xf>
    <xf numFmtId="0" fontId="19" fillId="0" borderId="5" xfId="0" applyFont="1" applyBorder="1" applyAlignment="1">
      <alignment horizontal="left"/>
    </xf>
    <xf numFmtId="0" fontId="26" fillId="0" borderId="12" xfId="4" applyFont="1" applyBorder="1"/>
    <xf numFmtId="169" fontId="26" fillId="0" borderId="13" xfId="4" applyNumberFormat="1" applyFont="1" applyBorder="1" applyAlignment="1">
      <alignment horizontal="right"/>
    </xf>
    <xf numFmtId="0" fontId="26" fillId="0" borderId="14" xfId="4" applyFont="1" applyBorder="1"/>
    <xf numFmtId="169" fontId="26" fillId="0" borderId="0" xfId="4" applyNumberFormat="1" applyFont="1"/>
    <xf numFmtId="0" fontId="28" fillId="8" borderId="5" xfId="0" applyFont="1" applyFill="1" applyBorder="1" applyAlignment="1">
      <alignment horizontal="left" vertical="center"/>
    </xf>
    <xf numFmtId="0" fontId="26" fillId="0" borderId="15" xfId="4" applyFont="1" applyBorder="1" applyAlignment="1">
      <alignment horizontal="left" indent="1"/>
    </xf>
    <xf numFmtId="169" fontId="26" fillId="0" borderId="6" xfId="4" applyNumberFormat="1" applyFont="1" applyBorder="1" applyAlignment="1" applyProtection="1">
      <alignment horizontal="right"/>
      <protection locked="0"/>
    </xf>
    <xf numFmtId="169" fontId="26" fillId="0" borderId="16" xfId="4" applyNumberFormat="1" applyFont="1" applyBorder="1" applyAlignment="1" applyProtection="1">
      <alignment horizontal="right"/>
      <protection locked="0"/>
    </xf>
    <xf numFmtId="167" fontId="16" fillId="0" borderId="6" xfId="3" applyNumberFormat="1" applyFont="1" applyFill="1" applyBorder="1" applyAlignment="1" applyProtection="1">
      <alignment horizontal="right" vertical="center"/>
    </xf>
    <xf numFmtId="167" fontId="16" fillId="0" borderId="17" xfId="3" applyNumberFormat="1" applyFont="1" applyFill="1" applyBorder="1" applyAlignment="1" applyProtection="1">
      <alignment horizontal="right" vertical="center"/>
    </xf>
    <xf numFmtId="167" fontId="16" fillId="0" borderId="13" xfId="3" applyNumberFormat="1" applyFont="1" applyFill="1" applyBorder="1" applyAlignment="1" applyProtection="1">
      <alignment horizontal="right" vertical="center"/>
    </xf>
    <xf numFmtId="0" fontId="19" fillId="0" borderId="18" xfId="0" applyFont="1" applyBorder="1" applyAlignment="1">
      <alignment horizontal="left" vertical="center"/>
    </xf>
    <xf numFmtId="167" fontId="18" fillId="0" borderId="19" xfId="3" applyNumberFormat="1" applyFont="1" applyFill="1" applyBorder="1" applyAlignment="1" applyProtection="1">
      <alignment horizontal="right" vertical="center"/>
      <protection locked="0"/>
    </xf>
    <xf numFmtId="0" fontId="26" fillId="0" borderId="0" xfId="4" applyFont="1"/>
    <xf numFmtId="49" fontId="30" fillId="0" borderId="0" xfId="4" applyNumberFormat="1" applyFont="1"/>
    <xf numFmtId="1" fontId="2" fillId="2" borderId="0" xfId="0" applyNumberFormat="1" applyFont="1" applyFill="1" applyAlignment="1">
      <alignment horizontal="center"/>
    </xf>
    <xf numFmtId="1" fontId="6" fillId="2" borderId="0" xfId="2" applyNumberFormat="1" applyFont="1" applyFill="1" applyAlignment="1">
      <alignment horizontal="center"/>
    </xf>
    <xf numFmtId="1" fontId="7" fillId="2" borderId="0" xfId="2" applyNumberFormat="1" applyFont="1" applyFill="1" applyAlignment="1">
      <alignment horizontal="center"/>
    </xf>
    <xf numFmtId="1" fontId="8" fillId="3" borderId="0" xfId="2" applyNumberFormat="1" applyFont="1" applyFill="1" applyAlignment="1">
      <alignment horizontal="center"/>
    </xf>
  </cellXfs>
  <cellStyles count="7">
    <cellStyle name="Millares 2" xfId="3" xr:uid="{558517AD-76D6-4A40-8201-25E01637FA1F}"/>
    <cellStyle name="Millares 2 2" xfId="5" xr:uid="{EB972B8B-46FD-4775-B7D3-E5E5907F857D}"/>
    <cellStyle name="Moneda 2" xfId="6" xr:uid="{FE155BDB-DFAC-4AB8-A99C-47F3AEC67983}"/>
    <cellStyle name="Normal" xfId="0" builtinId="0"/>
    <cellStyle name="Normal 2_ALDAMA 03 MAR 2009 MODIF_PIGOO CONCENTRADOPROG_INDIC_GESTION ORG  OP rvh" xfId="4" xr:uid="{D78608C5-C5E1-4835-AFC0-B425F8A2E392}"/>
    <cellStyle name="Normal_FORMATO DEL PPTO. 2002  SEPT. 4" xfId="2" xr:uid="{1AA00BE6-86D1-4FDA-B03E-E45F8AE2F14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 /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412750</xdr:colOff>
      <xdr:row>0</xdr:row>
      <xdr:rowOff>1</xdr:rowOff>
    </xdr:from>
    <xdr:ext cx="1141943" cy="1005152"/>
    <xdr:pic>
      <xdr:nvPicPr>
        <xdr:cNvPr id="2" name="3 Imagen">
          <a:extLst>
            <a:ext uri="{FF2B5EF4-FFF2-40B4-BE49-F238E27FC236}">
              <a16:creationId xmlns:a16="http://schemas.microsoft.com/office/drawing/2014/main" id="{6A31E11F-E8B6-49C3-BFA9-F61D639C6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39500" y="1"/>
          <a:ext cx="1141943" cy="1005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0" cy="973667"/>
    <xdr:pic>
      <xdr:nvPicPr>
        <xdr:cNvPr id="3" name="4 Imagen">
          <a:extLst>
            <a:ext uri="{FF2B5EF4-FFF2-40B4-BE49-F238E27FC236}">
              <a16:creationId xmlns:a16="http://schemas.microsoft.com/office/drawing/2014/main" id="{03C55391-A6C1-424A-BA73-225DC0A32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0"/>
          <a:ext cx="0" cy="97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2381</xdr:colOff>
      <xdr:row>0</xdr:row>
      <xdr:rowOff>0</xdr:rowOff>
    </xdr:from>
    <xdr:ext cx="0" cy="817033"/>
    <xdr:pic>
      <xdr:nvPicPr>
        <xdr:cNvPr id="4" name="3 Imagen">
          <a:extLst>
            <a:ext uri="{FF2B5EF4-FFF2-40B4-BE49-F238E27FC236}">
              <a16:creationId xmlns:a16="http://schemas.microsoft.com/office/drawing/2014/main" id="{1C63A983-5711-46EA-8731-9C8A79508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031" y="0"/>
          <a:ext cx="0" cy="817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85725</xdr:colOff>
      <xdr:row>0</xdr:row>
      <xdr:rowOff>57150</xdr:rowOff>
    </xdr:from>
    <xdr:to>
      <xdr:col>0</xdr:col>
      <xdr:colOff>3366557</xdr:colOff>
      <xdr:row>7</xdr:row>
      <xdr:rowOff>2117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DA13E7B-E0DC-4CAD-BBD8-7963F9F2066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3280832" cy="11641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ASPPARRA1/Desktop/ADMON%202018/EDOS%20FIN.%202022/EDOS%20FIN.%20DICIEMBRE%20DEL%202022/EDOS.%20FIN.%20DICIEMBRE.%202022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ON FINANCIERA"/>
      <sheetName val="ESTADO DE RESULTADO"/>
      <sheetName val="BALANZA DE COMPROBACION"/>
      <sheetName val="COMPARATIVO PRESUPUESTAL"/>
      <sheetName val="CONCILIACION BANCARIA"/>
      <sheetName val="FORMATO DEL 5%"/>
      <sheetName val="MOVIMIENTOS AUXILIARES"/>
      <sheetName val="PIGOO"/>
      <sheetName val="INDICADORES"/>
      <sheetName val="GRAFICOS"/>
      <sheetName val="INSTRUCT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8">
          <cell r="D188">
            <v>10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4A8D-0C77-463F-B576-8E45B248B5E1}">
  <dimension ref="A1:S204"/>
  <sheetViews>
    <sheetView tabSelected="1" topLeftCell="H192" workbookViewId="0">
      <selection activeCell="A9" sqref="A9:M204"/>
    </sheetView>
  </sheetViews>
  <sheetFormatPr defaultColWidth="10.76171875" defaultRowHeight="15"/>
  <cols>
    <col min="1" max="1" width="66.5859375" style="114" customWidth="1"/>
    <col min="2" max="2" width="20.58203125" style="104" bestFit="1" customWidth="1"/>
    <col min="3" max="4" width="20.04296875" style="114" bestFit="1" customWidth="1"/>
    <col min="5" max="5" width="19.90625" style="114" customWidth="1"/>
    <col min="6" max="8" width="20.04296875" style="114" bestFit="1" customWidth="1"/>
    <col min="9" max="9" width="20.58203125" style="114" customWidth="1"/>
    <col min="10" max="11" width="20.04296875" style="114" bestFit="1" customWidth="1"/>
    <col min="12" max="12" width="20.58203125" style="114" customWidth="1"/>
    <col min="13" max="13" width="24.75" style="114" customWidth="1"/>
    <col min="14" max="14" width="20.58203125" style="114" bestFit="1" customWidth="1"/>
    <col min="15" max="15" width="19.37109375" style="114" bestFit="1" customWidth="1"/>
    <col min="16" max="16" width="27.3046875" style="114" customWidth="1"/>
    <col min="17" max="17" width="18.83203125" style="114" customWidth="1"/>
    <col min="18" max="18" width="9.28125" style="115" customWidth="1"/>
    <col min="19" max="19" width="4.16796875" customWidth="1"/>
    <col min="20" max="20" width="22.05859375" customWidth="1"/>
    <col min="21" max="21" width="21.25390625" customWidth="1"/>
  </cols>
  <sheetData>
    <row r="1" spans="1:18" ht="2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>
      <c r="A4" s="118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8.2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</row>
    <row r="7" spans="1:18" ht="8.2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</row>
    <row r="8" spans="1:18">
      <c r="A8" s="2"/>
      <c r="B8" s="3"/>
      <c r="C8" s="4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/>
      <c r="O8" s="5"/>
      <c r="P8" s="5"/>
      <c r="Q8" s="5"/>
      <c r="R8" s="6"/>
    </row>
    <row r="9" spans="1:18" ht="29.25">
      <c r="A9" s="7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14</v>
      </c>
      <c r="M9" s="8" t="s">
        <v>15</v>
      </c>
      <c r="N9" s="8" t="s">
        <v>16</v>
      </c>
      <c r="O9" s="8" t="s">
        <v>17</v>
      </c>
      <c r="P9" s="8" t="s">
        <v>18</v>
      </c>
      <c r="Q9" s="8" t="s">
        <v>19</v>
      </c>
      <c r="R9" s="9" t="s">
        <v>20</v>
      </c>
    </row>
    <row r="10" spans="1:18">
      <c r="A10" s="10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>
      <c r="A11" s="13" t="s">
        <v>22</v>
      </c>
      <c r="B11" s="14">
        <f>+B12+B19</f>
        <v>189276.83</v>
      </c>
      <c r="C11" s="14">
        <f t="shared" ref="C11:D11" si="0">+C12+C19</f>
        <v>176613.05999999997</v>
      </c>
      <c r="D11" s="14">
        <f t="shared" si="0"/>
        <v>266288.94999999995</v>
      </c>
      <c r="E11" s="14">
        <f>+E12+E19</f>
        <v>215345.37999999998</v>
      </c>
      <c r="F11" s="14">
        <f>+F12+F19</f>
        <v>192540.29</v>
      </c>
      <c r="G11" s="14">
        <f t="shared" ref="G11" si="1">+G12+G19</f>
        <v>471950.16</v>
      </c>
      <c r="H11" s="14">
        <f>+H12+H19</f>
        <v>1338280.6200000001</v>
      </c>
      <c r="I11" s="14">
        <f>+I12+I19</f>
        <v>200724.29</v>
      </c>
      <c r="J11" s="14">
        <f>+J12+J19</f>
        <v>231560.39000000004</v>
      </c>
      <c r="K11" s="14">
        <f t="shared" ref="K11:M11" si="2">+K12+K19</f>
        <v>189385.28</v>
      </c>
      <c r="L11" s="14">
        <f t="shared" si="2"/>
        <v>188153.60000000001</v>
      </c>
      <c r="M11" s="14">
        <f t="shared" si="2"/>
        <v>462079.53</v>
      </c>
      <c r="N11" s="14">
        <f t="shared" ref="N11" si="3">+N12+N18</f>
        <v>2368862.4599999995</v>
      </c>
      <c r="O11" s="14">
        <f>+O12+O19</f>
        <v>2930708.5252632205</v>
      </c>
      <c r="P11" s="14">
        <f t="shared" ref="P11" si="4">+P12+P19</f>
        <v>2930708.5252632205</v>
      </c>
      <c r="Q11" s="14">
        <f>+N11-P11</f>
        <v>-561846.06526322104</v>
      </c>
      <c r="R11" s="15">
        <f>+Q11/P11</f>
        <v>-0.19170997744061191</v>
      </c>
    </row>
    <row r="12" spans="1:18">
      <c r="A12" s="16" t="s">
        <v>23</v>
      </c>
      <c r="B12" s="17">
        <f>B13-B16-B17+B18</f>
        <v>179826.62</v>
      </c>
      <c r="C12" s="17">
        <f>C13-C16-C17+C18</f>
        <v>176613.05999999997</v>
      </c>
      <c r="D12" s="17">
        <f t="shared" ref="D12:M12" si="5">D13-D16-D17+D18</f>
        <v>266288.94999999995</v>
      </c>
      <c r="E12" s="17">
        <f t="shared" si="5"/>
        <v>215345.37999999998</v>
      </c>
      <c r="F12" s="17">
        <f t="shared" si="5"/>
        <v>187863.19</v>
      </c>
      <c r="G12" s="17">
        <f t="shared" si="5"/>
        <v>225774.15999999997</v>
      </c>
      <c r="H12" s="17">
        <f t="shared" si="5"/>
        <v>189738.41000000003</v>
      </c>
      <c r="I12" s="17">
        <f t="shared" si="5"/>
        <v>200724.29</v>
      </c>
      <c r="J12" s="17">
        <f t="shared" si="5"/>
        <v>178262.39000000004</v>
      </c>
      <c r="K12" s="17">
        <f t="shared" si="5"/>
        <v>189385.28</v>
      </c>
      <c r="L12" s="17">
        <f t="shared" si="5"/>
        <v>188153.60000000001</v>
      </c>
      <c r="M12" s="17">
        <f t="shared" si="5"/>
        <v>170887.13000000003</v>
      </c>
      <c r="N12" s="17">
        <f>+N13-N16-N17</f>
        <v>2369565.6299999994</v>
      </c>
      <c r="O12" s="17">
        <f>+O13+O16+O17</f>
        <v>2930708.5252632205</v>
      </c>
      <c r="P12" s="17">
        <f>+P13+P16+P17</f>
        <v>2930708.5252632205</v>
      </c>
      <c r="Q12" s="17">
        <f>+N12-P12</f>
        <v>-561142.89526322111</v>
      </c>
      <c r="R12" s="18">
        <f>+Q12/P12</f>
        <v>-0.19147004569921272</v>
      </c>
    </row>
    <row r="13" spans="1:18">
      <c r="A13" s="19" t="s">
        <v>24</v>
      </c>
      <c r="B13" s="17">
        <f>+B14+B15</f>
        <v>220942.42</v>
      </c>
      <c r="C13" s="17">
        <f t="shared" ref="C13:G13" si="6">+C14+C15</f>
        <v>188169.12999999998</v>
      </c>
      <c r="D13" s="17">
        <f t="shared" si="6"/>
        <v>306691.88999999996</v>
      </c>
      <c r="E13" s="17">
        <f>+E14+E15</f>
        <v>235929</v>
      </c>
      <c r="F13" s="17">
        <f>+F14+F15</f>
        <v>239389.19</v>
      </c>
      <c r="G13" s="17">
        <f t="shared" si="6"/>
        <v>292132.00999999995</v>
      </c>
      <c r="H13" s="17">
        <f>+H14+H15</f>
        <v>220729.77000000002</v>
      </c>
      <c r="I13" s="17">
        <f>+I14+I15</f>
        <v>255846.46000000002</v>
      </c>
      <c r="J13" s="17">
        <f>+J14+J15</f>
        <v>204177.21000000002</v>
      </c>
      <c r="K13" s="17">
        <f t="shared" ref="K13:N13" si="7">+K14+K15</f>
        <v>233043.88</v>
      </c>
      <c r="L13" s="17">
        <f t="shared" si="7"/>
        <v>213653.94999999998</v>
      </c>
      <c r="M13" s="17">
        <f t="shared" si="7"/>
        <v>193409.11000000002</v>
      </c>
      <c r="N13" s="17">
        <f t="shared" si="7"/>
        <v>2804114.0199999996</v>
      </c>
      <c r="O13" s="17">
        <f>+O14+O15</f>
        <v>3169021.5252632205</v>
      </c>
      <c r="P13" s="17">
        <f>+P14+P15</f>
        <v>3169021.5252632205</v>
      </c>
      <c r="Q13" s="17">
        <f>+N13-P13</f>
        <v>-364907.50526322098</v>
      </c>
      <c r="R13" s="18">
        <f>+Q13/P13</f>
        <v>-0.11514832018470167</v>
      </c>
    </row>
    <row r="14" spans="1:18">
      <c r="A14" s="20" t="s">
        <v>25</v>
      </c>
      <c r="B14" s="21">
        <v>203480.69</v>
      </c>
      <c r="C14" s="21">
        <v>176194.3</v>
      </c>
      <c r="D14" s="21">
        <v>281340.23</v>
      </c>
      <c r="E14" s="21">
        <v>221868.58</v>
      </c>
      <c r="F14" s="21">
        <v>229667.1</v>
      </c>
      <c r="G14" s="21">
        <v>285627.03999999998</v>
      </c>
      <c r="H14" s="21">
        <v>210720.73</v>
      </c>
      <c r="I14" s="21">
        <v>244567.45</v>
      </c>
      <c r="J14" s="21">
        <v>193793.85</v>
      </c>
      <c r="K14" s="21">
        <v>225428.4</v>
      </c>
      <c r="L14" s="21">
        <v>212018.8</v>
      </c>
      <c r="M14" s="21">
        <v>191228.32</v>
      </c>
      <c r="N14" s="21">
        <f t="shared" ref="N14:N19" si="8">SUM(B14:M14)</f>
        <v>2675935.4899999998</v>
      </c>
      <c r="O14" s="21">
        <v>3111354.5252632205</v>
      </c>
      <c r="P14" s="21">
        <f>+O14/12*$R$20</f>
        <v>3111354.5252632205</v>
      </c>
      <c r="Q14" s="21">
        <f>+N14-P14</f>
        <v>-435419.03526322078</v>
      </c>
      <c r="R14" s="22">
        <f t="shared" ref="R14:R34" si="9">+Q14/P14</f>
        <v>-0.13994516913060054</v>
      </c>
    </row>
    <row r="15" spans="1:18">
      <c r="A15" s="20" t="s">
        <v>26</v>
      </c>
      <c r="B15" s="21">
        <v>17461.73</v>
      </c>
      <c r="C15" s="21">
        <v>11974.83</v>
      </c>
      <c r="D15" s="21">
        <v>25351.66</v>
      </c>
      <c r="E15" s="21">
        <v>14060.42</v>
      </c>
      <c r="F15" s="21">
        <v>9722.09</v>
      </c>
      <c r="G15" s="21">
        <v>6504.97</v>
      </c>
      <c r="H15" s="21">
        <v>10009.040000000001</v>
      </c>
      <c r="I15" s="21">
        <v>11279.01</v>
      </c>
      <c r="J15" s="21">
        <v>10383.36</v>
      </c>
      <c r="K15" s="21">
        <v>7615.48</v>
      </c>
      <c r="L15" s="21">
        <v>1635.15</v>
      </c>
      <c r="M15" s="21">
        <v>2180.79</v>
      </c>
      <c r="N15" s="21">
        <f t="shared" si="8"/>
        <v>128178.52999999997</v>
      </c>
      <c r="O15" s="21">
        <v>57667</v>
      </c>
      <c r="P15" s="21">
        <f t="shared" ref="P15:P19" si="10">+O15/12*$R$20</f>
        <v>57667</v>
      </c>
      <c r="Q15" s="21">
        <f t="shared" ref="Q15:Q19" si="11">+N15-P15</f>
        <v>70511.52999999997</v>
      </c>
      <c r="R15" s="22">
        <f t="shared" si="9"/>
        <v>1.2227362269582251</v>
      </c>
    </row>
    <row r="16" spans="1:18">
      <c r="A16" s="23" t="s">
        <v>27</v>
      </c>
      <c r="B16" s="21">
        <v>5775.32</v>
      </c>
      <c r="C16" s="21">
        <v>6615.01</v>
      </c>
      <c r="D16" s="21">
        <v>7339.91</v>
      </c>
      <c r="E16" s="21">
        <v>6427.48</v>
      </c>
      <c r="F16" s="21">
        <v>6433.16</v>
      </c>
      <c r="G16" s="21">
        <v>6626.18</v>
      </c>
      <c r="H16" s="21">
        <v>6966.65</v>
      </c>
      <c r="I16" s="21">
        <v>7307.48</v>
      </c>
      <c r="J16" s="21">
        <v>6917.9</v>
      </c>
      <c r="K16" s="21">
        <v>7072.77</v>
      </c>
      <c r="L16" s="21">
        <v>7793.24</v>
      </c>
      <c r="M16" s="21">
        <v>6904.12</v>
      </c>
      <c r="N16" s="21">
        <f t="shared" si="8"/>
        <v>82179.22</v>
      </c>
      <c r="O16" s="24">
        <v>-73601</v>
      </c>
      <c r="P16" s="21">
        <f t="shared" si="10"/>
        <v>-73601</v>
      </c>
      <c r="Q16" s="21">
        <f t="shared" si="11"/>
        <v>155780.22</v>
      </c>
      <c r="R16" s="22">
        <f t="shared" si="9"/>
        <v>-2.1165503186098014</v>
      </c>
    </row>
    <row r="17" spans="1:18">
      <c r="A17" s="23" t="s">
        <v>28</v>
      </c>
      <c r="B17" s="21">
        <v>35340.480000000003</v>
      </c>
      <c r="C17" s="21">
        <v>4928.29</v>
      </c>
      <c r="D17" s="21">
        <v>33041.279999999999</v>
      </c>
      <c r="E17" s="21">
        <v>14147.23</v>
      </c>
      <c r="F17" s="21">
        <v>45092.84</v>
      </c>
      <c r="G17" s="21">
        <v>59731.67</v>
      </c>
      <c r="H17" s="21">
        <v>23984.46</v>
      </c>
      <c r="I17" s="21">
        <v>47279.07</v>
      </c>
      <c r="J17" s="21">
        <v>18998.39</v>
      </c>
      <c r="K17" s="21">
        <v>36581.660000000003</v>
      </c>
      <c r="L17" s="21">
        <v>17690.55</v>
      </c>
      <c r="M17" s="21">
        <v>15553.25</v>
      </c>
      <c r="N17" s="21">
        <f t="shared" si="8"/>
        <v>352369.17</v>
      </c>
      <c r="O17" s="24">
        <v>-164712</v>
      </c>
      <c r="P17" s="21">
        <f t="shared" si="10"/>
        <v>-164712</v>
      </c>
      <c r="Q17" s="21">
        <f t="shared" si="11"/>
        <v>517081.17</v>
      </c>
      <c r="R17" s="22">
        <f t="shared" si="9"/>
        <v>-3.1393047865365</v>
      </c>
    </row>
    <row r="18" spans="1:18">
      <c r="A18" s="23" t="s">
        <v>29</v>
      </c>
      <c r="B18" s="21">
        <v>0</v>
      </c>
      <c r="C18" s="21">
        <v>-12.77</v>
      </c>
      <c r="D18" s="21">
        <v>-21.75</v>
      </c>
      <c r="E18" s="21">
        <v>-8.91</v>
      </c>
      <c r="F18" s="21">
        <v>0</v>
      </c>
      <c r="G18" s="21">
        <v>0</v>
      </c>
      <c r="H18" s="21">
        <v>-40.25</v>
      </c>
      <c r="I18" s="21">
        <v>-535.62</v>
      </c>
      <c r="J18" s="21">
        <v>1.47</v>
      </c>
      <c r="K18" s="21">
        <v>-4.17</v>
      </c>
      <c r="L18" s="21">
        <v>-16.559999999999999</v>
      </c>
      <c r="M18" s="21">
        <v>-64.61</v>
      </c>
      <c r="N18" s="21">
        <f t="shared" si="8"/>
        <v>-703.16999999999985</v>
      </c>
      <c r="O18" s="24"/>
      <c r="P18" s="21">
        <f>+O18/12*$Q$23</f>
        <v>0</v>
      </c>
      <c r="Q18" s="21">
        <f t="shared" si="11"/>
        <v>-703.16999999999985</v>
      </c>
      <c r="R18" s="22"/>
    </row>
    <row r="19" spans="1:18">
      <c r="A19" s="25" t="s">
        <v>30</v>
      </c>
      <c r="B19" s="21">
        <v>9450.2099999999991</v>
      </c>
      <c r="C19" s="21">
        <v>0</v>
      </c>
      <c r="D19" s="21">
        <v>0</v>
      </c>
      <c r="E19" s="21">
        <v>0</v>
      </c>
      <c r="F19" s="21">
        <v>4677.1000000000004</v>
      </c>
      <c r="G19" s="21">
        <v>246176</v>
      </c>
      <c r="H19" s="21">
        <v>1148542.21</v>
      </c>
      <c r="I19" s="21">
        <v>0</v>
      </c>
      <c r="J19" s="21">
        <v>53298</v>
      </c>
      <c r="K19" s="21">
        <v>0</v>
      </c>
      <c r="L19" s="21">
        <v>0</v>
      </c>
      <c r="M19" s="21">
        <v>291192.40000000002</v>
      </c>
      <c r="N19" s="21">
        <f t="shared" si="8"/>
        <v>1753335.92</v>
      </c>
      <c r="O19" s="21"/>
      <c r="P19" s="21">
        <f t="shared" si="10"/>
        <v>0</v>
      </c>
      <c r="Q19" s="21">
        <f t="shared" si="11"/>
        <v>1753335.92</v>
      </c>
      <c r="R19" s="26" t="e">
        <f>+Q19/P19</f>
        <v>#DIV/0!</v>
      </c>
    </row>
    <row r="20" spans="1:18">
      <c r="A20" s="27"/>
      <c r="B20" s="21"/>
      <c r="C20" s="21"/>
      <c r="D20" s="21"/>
      <c r="E20" s="21"/>
      <c r="F20" s="21"/>
      <c r="G20" s="21"/>
      <c r="H20" s="28"/>
      <c r="I20" s="21"/>
      <c r="J20" s="21"/>
      <c r="K20" s="21"/>
      <c r="L20" s="21"/>
      <c r="M20" s="21"/>
      <c r="N20" s="21"/>
      <c r="O20" s="21"/>
      <c r="P20" s="21"/>
      <c r="Q20" s="21"/>
      <c r="R20" s="29">
        <f>COUNTA(B14:M14)</f>
        <v>12</v>
      </c>
    </row>
    <row r="21" spans="1:18">
      <c r="A21" s="30" t="s">
        <v>31</v>
      </c>
      <c r="B21" s="31">
        <f>+B22+B34+B35</f>
        <v>166998.91999999998</v>
      </c>
      <c r="C21" s="31">
        <f>+C22+C34+C35</f>
        <v>161576.80000000002</v>
      </c>
      <c r="D21" s="31">
        <f t="shared" ref="D21:H21" si="12">+D22+D34+D35</f>
        <v>195860.20999999996</v>
      </c>
      <c r="E21" s="31">
        <f t="shared" si="12"/>
        <v>187338.92</v>
      </c>
      <c r="F21" s="31">
        <f t="shared" si="12"/>
        <v>163985.25999999998</v>
      </c>
      <c r="G21" s="31">
        <f t="shared" si="12"/>
        <v>444618.76</v>
      </c>
      <c r="H21" s="31">
        <f t="shared" si="12"/>
        <v>1133365.3</v>
      </c>
      <c r="I21" s="31">
        <f t="shared" ref="I21:N21" si="13">+I22+I33+I34</f>
        <v>248046.04</v>
      </c>
      <c r="J21" s="31">
        <f t="shared" si="13"/>
        <v>214842.2</v>
      </c>
      <c r="K21" s="31">
        <f t="shared" si="13"/>
        <v>215220.79</v>
      </c>
      <c r="L21" s="31">
        <f t="shared" si="13"/>
        <v>176405.47</v>
      </c>
      <c r="M21" s="31">
        <f t="shared" si="13"/>
        <v>435755.35000000003</v>
      </c>
      <c r="N21" s="31">
        <f t="shared" si="13"/>
        <v>1845217.83</v>
      </c>
      <c r="O21" s="31">
        <f>+O22+O33+O34</f>
        <v>2161279.3027862776</v>
      </c>
      <c r="P21" s="31">
        <f>+P22+P33+P34</f>
        <v>2161279.3027862776</v>
      </c>
      <c r="Q21" s="31">
        <f>+N21-P21</f>
        <v>-316061.47278627753</v>
      </c>
      <c r="R21" s="32">
        <f t="shared" ref="R21:R27" si="14">+Q21/P21</f>
        <v>-0.14623814348234282</v>
      </c>
    </row>
    <row r="22" spans="1:18">
      <c r="A22" s="16" t="s">
        <v>32</v>
      </c>
      <c r="B22" s="33">
        <f>+B23+B24+B25+B30</f>
        <v>166998.91999999998</v>
      </c>
      <c r="C22" s="33">
        <f>+C23+C24+C25+C30</f>
        <v>161576.80000000002</v>
      </c>
      <c r="D22" s="33">
        <f>+D23+D24+D25+D30</f>
        <v>195860.20999999996</v>
      </c>
      <c r="E22" s="33">
        <f>+E23+E24+E25+E30</f>
        <v>187338.92</v>
      </c>
      <c r="F22" s="33">
        <f t="shared" ref="F22:M22" si="15">+F23+F24+F25+F30</f>
        <v>163985.25999999998</v>
      </c>
      <c r="G22" s="33">
        <f t="shared" si="15"/>
        <v>219635.26</v>
      </c>
      <c r="H22" s="33">
        <f t="shared" si="15"/>
        <v>206239.44000000003</v>
      </c>
      <c r="I22" s="33">
        <f t="shared" si="15"/>
        <v>199545.94</v>
      </c>
      <c r="J22" s="33">
        <f t="shared" si="15"/>
        <v>174442.2</v>
      </c>
      <c r="K22" s="33">
        <f t="shared" si="15"/>
        <v>215220.79</v>
      </c>
      <c r="L22" s="33">
        <f t="shared" si="15"/>
        <v>171105.47</v>
      </c>
      <c r="M22" s="33">
        <f t="shared" si="15"/>
        <v>310038.53000000003</v>
      </c>
      <c r="N22" s="33">
        <f>+N23+N24+N25+N30</f>
        <v>473191.55</v>
      </c>
      <c r="O22" s="33">
        <f>+O23+O24+O25+O30</f>
        <v>2161279.3027862776</v>
      </c>
      <c r="P22" s="33">
        <f>+P23+P24+P25+P30</f>
        <v>2161279.3027862776</v>
      </c>
      <c r="Q22" s="33">
        <f>+N22-P22</f>
        <v>-1688087.7527862776</v>
      </c>
      <c r="R22" s="18">
        <f t="shared" si="14"/>
        <v>-0.78105950980515515</v>
      </c>
    </row>
    <row r="23" spans="1:18">
      <c r="A23" s="34" t="s">
        <v>33</v>
      </c>
      <c r="B23" s="21">
        <v>77860.820000000007</v>
      </c>
      <c r="C23" s="21">
        <v>79460.820000000007</v>
      </c>
      <c r="D23" s="21">
        <v>94280.17</v>
      </c>
      <c r="E23" s="21">
        <v>110080.77</v>
      </c>
      <c r="F23" s="21">
        <v>94484.479999999996</v>
      </c>
      <c r="G23" s="21">
        <v>94484.479999999996</v>
      </c>
      <c r="H23" s="21">
        <v>91930.89</v>
      </c>
      <c r="I23" s="21">
        <v>91002.04</v>
      </c>
      <c r="J23" s="21">
        <v>89295.19</v>
      </c>
      <c r="K23" s="21">
        <v>99318.3</v>
      </c>
      <c r="L23" s="21">
        <v>84094.82</v>
      </c>
      <c r="M23" s="21">
        <v>164534.57</v>
      </c>
      <c r="N23" s="21"/>
      <c r="O23" s="21">
        <v>1271966.5057862774</v>
      </c>
      <c r="P23" s="21">
        <f>+O23/12*$R$20</f>
        <v>1271966.5057862774</v>
      </c>
      <c r="Q23" s="21">
        <f>+N23-P23</f>
        <v>-1271966.5057862774</v>
      </c>
      <c r="R23" s="22">
        <f t="shared" si="14"/>
        <v>-1</v>
      </c>
    </row>
    <row r="24" spans="1:18">
      <c r="A24" s="23" t="s">
        <v>34</v>
      </c>
      <c r="B24" s="21">
        <v>42897.07</v>
      </c>
      <c r="C24" s="21">
        <v>43592.51</v>
      </c>
      <c r="D24" s="21">
        <v>51835.06</v>
      </c>
      <c r="E24" s="21">
        <v>43040.89</v>
      </c>
      <c r="F24" s="21">
        <v>51671.040000000001</v>
      </c>
      <c r="G24" s="21">
        <v>72012.36</v>
      </c>
      <c r="H24" s="21">
        <v>74640.570000000007</v>
      </c>
      <c r="I24" s="21">
        <v>88811.59</v>
      </c>
      <c r="J24" s="21">
        <v>65868.210000000006</v>
      </c>
      <c r="K24" s="21">
        <v>63344.42</v>
      </c>
      <c r="L24" s="21">
        <v>60152.02</v>
      </c>
      <c r="M24" s="21">
        <v>63840.36</v>
      </c>
      <c r="N24" s="21"/>
      <c r="O24" s="21">
        <v>346165.56</v>
      </c>
      <c r="P24" s="21">
        <f>+O24/12*$R$20</f>
        <v>346165.56</v>
      </c>
      <c r="Q24" s="21">
        <f t="shared" ref="Q24:Q30" si="16">+N24-P24</f>
        <v>-346165.56</v>
      </c>
      <c r="R24" s="22">
        <f t="shared" si="14"/>
        <v>-1</v>
      </c>
    </row>
    <row r="25" spans="1:18">
      <c r="A25" s="35" t="s">
        <v>35</v>
      </c>
      <c r="B25" s="17">
        <f>+B26+B27+B28+B29</f>
        <v>39978.289999999994</v>
      </c>
      <c r="C25" s="17">
        <f t="shared" ref="C25:G25" si="17">+C26+C27+C28+C29</f>
        <v>38523.47</v>
      </c>
      <c r="D25" s="17">
        <f t="shared" si="17"/>
        <v>49744.979999999996</v>
      </c>
      <c r="E25" s="17">
        <f t="shared" si="17"/>
        <v>34217.26</v>
      </c>
      <c r="F25" s="17">
        <f t="shared" si="17"/>
        <v>17829.739999999998</v>
      </c>
      <c r="G25" s="17">
        <f t="shared" si="17"/>
        <v>53138.42</v>
      </c>
      <c r="H25" s="17">
        <f>+H26+H27+H28+H29</f>
        <v>39667.980000000003</v>
      </c>
      <c r="I25" s="17">
        <f t="shared" ref="I25:J25" si="18">+I26+I27+I28+I29</f>
        <v>19732.309999999998</v>
      </c>
      <c r="J25" s="17">
        <f t="shared" si="18"/>
        <v>19278.8</v>
      </c>
      <c r="K25" s="17">
        <f>+K26+K27+K28+K29</f>
        <v>52558.07</v>
      </c>
      <c r="L25" s="17">
        <f t="shared" ref="L25:M25" si="19">+L26+L27+L28+L29</f>
        <v>26858.630000000005</v>
      </c>
      <c r="M25" s="17">
        <f t="shared" si="19"/>
        <v>81663.600000000006</v>
      </c>
      <c r="N25" s="17">
        <f>+N26+N27+N29</f>
        <v>473191.55</v>
      </c>
      <c r="O25" s="17">
        <f>+O26+O27+O29</f>
        <v>543147.23699999996</v>
      </c>
      <c r="P25" s="17">
        <f>+P26+P27+P29</f>
        <v>543147.23699999996</v>
      </c>
      <c r="Q25" s="17">
        <f t="shared" si="16"/>
        <v>-69955.686999999976</v>
      </c>
      <c r="R25" s="18">
        <f t="shared" si="14"/>
        <v>-0.1287969122081716</v>
      </c>
    </row>
    <row r="26" spans="1:18">
      <c r="A26" s="20" t="s">
        <v>36</v>
      </c>
      <c r="B26" s="21">
        <v>10379.49</v>
      </c>
      <c r="C26" s="21">
        <v>10438.57</v>
      </c>
      <c r="D26" s="21">
        <v>8634.27</v>
      </c>
      <c r="E26" s="21">
        <v>7944.43</v>
      </c>
      <c r="F26" s="21">
        <v>0</v>
      </c>
      <c r="G26" s="21">
        <v>9918.64</v>
      </c>
      <c r="H26" s="21"/>
      <c r="I26" s="21"/>
      <c r="J26" s="21"/>
      <c r="K26" s="21">
        <v>31003.47</v>
      </c>
      <c r="L26" s="21">
        <v>6465.72</v>
      </c>
      <c r="M26" s="21">
        <v>24276.74</v>
      </c>
      <c r="N26" s="21">
        <f t="shared" ref="N26:N29" si="20">SUM(B26:M26)</f>
        <v>109061.33</v>
      </c>
      <c r="O26" s="21">
        <v>243177.95700000002</v>
      </c>
      <c r="P26" s="21">
        <f>+O26/12*$R$20</f>
        <v>243177.95699999999</v>
      </c>
      <c r="Q26" s="21">
        <f t="shared" si="16"/>
        <v>-134116.62699999998</v>
      </c>
      <c r="R26" s="22"/>
    </row>
    <row r="27" spans="1:18">
      <c r="A27" s="20" t="s">
        <v>37</v>
      </c>
      <c r="B27" s="21">
        <v>8587.11</v>
      </c>
      <c r="C27" s="21">
        <v>8231.91</v>
      </c>
      <c r="D27" s="21">
        <v>12649.43</v>
      </c>
      <c r="E27" s="21">
        <v>10064.25</v>
      </c>
      <c r="F27" s="21">
        <v>9140.91</v>
      </c>
      <c r="G27" s="21">
        <v>10967</v>
      </c>
      <c r="H27" s="21">
        <v>8986.92</v>
      </c>
      <c r="I27" s="21">
        <v>9817.31</v>
      </c>
      <c r="J27" s="21">
        <v>7992.8</v>
      </c>
      <c r="K27" s="21">
        <v>7999.97</v>
      </c>
      <c r="L27" s="21">
        <v>8829.5400000000009</v>
      </c>
      <c r="M27" s="21">
        <v>8488.14</v>
      </c>
      <c r="N27" s="21">
        <f t="shared" si="20"/>
        <v>111755.29</v>
      </c>
      <c r="O27" s="21">
        <v>125218.08</v>
      </c>
      <c r="P27" s="21">
        <f>+O27/12*$R$20</f>
        <v>125218.08</v>
      </c>
      <c r="Q27" s="21">
        <f t="shared" si="16"/>
        <v>-13462.790000000008</v>
      </c>
      <c r="R27" s="22">
        <f t="shared" si="14"/>
        <v>-0.10751474547445551</v>
      </c>
    </row>
    <row r="28" spans="1:18">
      <c r="A28" s="20" t="s">
        <v>38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>
        <f t="shared" si="20"/>
        <v>0</v>
      </c>
      <c r="O28" s="21"/>
      <c r="P28" s="21"/>
      <c r="Q28" s="21"/>
      <c r="R28" s="22"/>
    </row>
    <row r="29" spans="1:18">
      <c r="A29" s="20" t="s">
        <v>39</v>
      </c>
      <c r="B29" s="21">
        <v>21011.69</v>
      </c>
      <c r="C29" s="21">
        <v>19852.990000000002</v>
      </c>
      <c r="D29" s="21">
        <v>28461.279999999999</v>
      </c>
      <c r="E29" s="21">
        <v>16208.58</v>
      </c>
      <c r="F29" s="21">
        <v>8688.83</v>
      </c>
      <c r="G29" s="21">
        <v>32252.78</v>
      </c>
      <c r="H29" s="21">
        <v>30681.06</v>
      </c>
      <c r="I29" s="21">
        <v>9915</v>
      </c>
      <c r="J29" s="21">
        <v>11286</v>
      </c>
      <c r="K29" s="21">
        <v>13554.63</v>
      </c>
      <c r="L29" s="21">
        <v>11563.37</v>
      </c>
      <c r="M29" s="21">
        <v>48898.720000000001</v>
      </c>
      <c r="N29" s="21">
        <f t="shared" si="20"/>
        <v>252374.93</v>
      </c>
      <c r="O29" s="21">
        <v>174751.2</v>
      </c>
      <c r="P29" s="21">
        <f>+O29/12*$R$20</f>
        <v>174751.2</v>
      </c>
      <c r="Q29" s="21">
        <f t="shared" si="16"/>
        <v>77623.729999999981</v>
      </c>
      <c r="R29" s="22"/>
    </row>
    <row r="30" spans="1:18">
      <c r="A30" s="23" t="s">
        <v>40</v>
      </c>
      <c r="B30" s="21">
        <v>6262.74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>
        <v>0</v>
      </c>
      <c r="O30" s="21"/>
      <c r="P30" s="21">
        <f>+O30/12*$R$20</f>
        <v>0</v>
      </c>
      <c r="Q30" s="21">
        <f t="shared" si="16"/>
        <v>0</v>
      </c>
      <c r="R30" s="36">
        <v>4.7587328311763356E-2</v>
      </c>
    </row>
    <row r="31" spans="1:18">
      <c r="A31" s="37" t="s">
        <v>41</v>
      </c>
      <c r="B31" s="37"/>
      <c r="C31" s="37"/>
      <c r="D31" s="21"/>
      <c r="E31" s="21"/>
      <c r="F31" s="21"/>
      <c r="G31" s="21"/>
      <c r="H31" s="28"/>
      <c r="I31" s="21"/>
      <c r="J31" s="21"/>
      <c r="K31" s="21"/>
      <c r="L31" s="21"/>
      <c r="M31" s="21"/>
      <c r="N31" s="21"/>
      <c r="O31" s="21"/>
      <c r="P31" s="21"/>
      <c r="Q31" s="21"/>
      <c r="R31" s="22"/>
    </row>
    <row r="32" spans="1:18">
      <c r="A32" s="38" t="s">
        <v>42</v>
      </c>
      <c r="B32" s="33">
        <f>+B11-B22</f>
        <v>22277.910000000003</v>
      </c>
      <c r="C32" s="33">
        <f>+C11-C22</f>
        <v>15036.259999999951</v>
      </c>
      <c r="D32" s="33">
        <f t="shared" ref="D32:M32" si="21">+D11-D22</f>
        <v>70428.739999999991</v>
      </c>
      <c r="E32" s="33">
        <f t="shared" si="21"/>
        <v>28006.459999999963</v>
      </c>
      <c r="F32" s="33">
        <f>+F11-F22</f>
        <v>28555.030000000028</v>
      </c>
      <c r="G32" s="33">
        <f t="shared" si="21"/>
        <v>252314.89999999997</v>
      </c>
      <c r="H32" s="33">
        <f t="shared" si="21"/>
        <v>1132041.1800000002</v>
      </c>
      <c r="I32" s="33">
        <f>+I11-I22</f>
        <v>1178.3500000000058</v>
      </c>
      <c r="J32" s="33">
        <f t="shared" si="21"/>
        <v>57118.190000000031</v>
      </c>
      <c r="K32" s="33">
        <f t="shared" si="21"/>
        <v>-25835.510000000009</v>
      </c>
      <c r="L32" s="33">
        <f t="shared" si="21"/>
        <v>17048.130000000005</v>
      </c>
      <c r="M32" s="33">
        <f t="shared" si="21"/>
        <v>152041</v>
      </c>
      <c r="N32" s="33">
        <f>+N11-N22</f>
        <v>1895670.9099999995</v>
      </c>
      <c r="O32" s="33">
        <f>+O11-O22</f>
        <v>769429.22247694293</v>
      </c>
      <c r="P32" s="33">
        <f>+P11-P22</f>
        <v>769429.22247694293</v>
      </c>
      <c r="Q32" s="33">
        <f>+N32-P32</f>
        <v>1126241.6875230565</v>
      </c>
      <c r="R32" s="22">
        <f>+Q32/P32</f>
        <v>1.4637365655251104</v>
      </c>
    </row>
    <row r="33" spans="1:19">
      <c r="A33" s="25" t="s">
        <v>43</v>
      </c>
      <c r="B33" s="21">
        <v>0</v>
      </c>
      <c r="C33" s="21"/>
      <c r="D33" s="21"/>
      <c r="E33" s="21"/>
      <c r="F33" s="21"/>
      <c r="G33" s="21"/>
      <c r="H33" s="28"/>
      <c r="I33" s="21"/>
      <c r="J33" s="21"/>
      <c r="K33" s="21"/>
      <c r="L33" s="21"/>
      <c r="M33" s="21"/>
      <c r="N33" s="21">
        <f t="shared" ref="N33" si="22">SUM(B33:M33)</f>
        <v>0</v>
      </c>
      <c r="O33" s="21"/>
      <c r="P33" s="21">
        <f t="shared" ref="P33:P34" si="23">+O33/12*$R$20</f>
        <v>0</v>
      </c>
      <c r="Q33" s="21">
        <f>+N33-P33</f>
        <v>0</v>
      </c>
      <c r="R33" s="22" t="e">
        <f t="shared" si="9"/>
        <v>#DIV/0!</v>
      </c>
    </row>
    <row r="34" spans="1:19">
      <c r="A34" s="39" t="s">
        <v>44</v>
      </c>
      <c r="B34" s="17">
        <f>B35+B36+B37</f>
        <v>0</v>
      </c>
      <c r="C34" s="17">
        <f t="shared" ref="C34:M34" si="24">C35+C36+C37</f>
        <v>0</v>
      </c>
      <c r="D34" s="17">
        <f t="shared" si="24"/>
        <v>0</v>
      </c>
      <c r="E34" s="17">
        <f t="shared" si="24"/>
        <v>0</v>
      </c>
      <c r="F34" s="17">
        <f t="shared" si="24"/>
        <v>0</v>
      </c>
      <c r="G34" s="17">
        <f t="shared" si="24"/>
        <v>224983.5</v>
      </c>
      <c r="H34" s="17">
        <f t="shared" si="24"/>
        <v>927125.86</v>
      </c>
      <c r="I34" s="17">
        <f t="shared" si="24"/>
        <v>48500.1</v>
      </c>
      <c r="J34" s="17">
        <f t="shared" si="24"/>
        <v>40400</v>
      </c>
      <c r="K34" s="17">
        <f t="shared" si="24"/>
        <v>0</v>
      </c>
      <c r="L34" s="17">
        <f t="shared" si="24"/>
        <v>5300</v>
      </c>
      <c r="M34" s="17">
        <f t="shared" si="24"/>
        <v>125716.82</v>
      </c>
      <c r="N34" s="17">
        <f>+N35+N36+N37</f>
        <v>1372026.28</v>
      </c>
      <c r="O34" s="17">
        <f>+O35+O36+O37</f>
        <v>0</v>
      </c>
      <c r="P34" s="17">
        <f t="shared" si="23"/>
        <v>0</v>
      </c>
      <c r="Q34" s="17">
        <f>+N34-P34</f>
        <v>1372026.28</v>
      </c>
      <c r="R34" s="18" t="e">
        <f t="shared" si="9"/>
        <v>#DIV/0!</v>
      </c>
      <c r="S34" s="40">
        <v>21</v>
      </c>
    </row>
    <row r="35" spans="1:19">
      <c r="A35" s="20" t="s">
        <v>45</v>
      </c>
      <c r="B35" s="21"/>
      <c r="C35" s="21"/>
      <c r="D35" s="21"/>
      <c r="E35" s="21"/>
      <c r="F35" s="21"/>
      <c r="G35" s="21"/>
      <c r="H35" s="28"/>
      <c r="I35" s="21"/>
      <c r="J35" s="21"/>
      <c r="K35" s="21"/>
      <c r="L35" s="21"/>
      <c r="M35" s="21"/>
      <c r="N35" s="21">
        <f t="shared" ref="N35:N37" si="25">SUM(B35:M35)</f>
        <v>0</v>
      </c>
      <c r="O35" s="21"/>
      <c r="P35" s="21"/>
      <c r="Q35" s="21"/>
      <c r="R35" s="22"/>
    </row>
    <row r="36" spans="1:19">
      <c r="A36" s="20" t="s">
        <v>46</v>
      </c>
      <c r="B36" s="21"/>
      <c r="C36" s="21"/>
      <c r="D36" s="21"/>
      <c r="E36" s="21"/>
      <c r="F36" s="21"/>
      <c r="G36" s="21">
        <v>224983.5</v>
      </c>
      <c r="H36" s="28">
        <v>927125.86</v>
      </c>
      <c r="I36" s="21">
        <v>48500.1</v>
      </c>
      <c r="J36" s="21">
        <v>40400</v>
      </c>
      <c r="K36" s="21">
        <v>0</v>
      </c>
      <c r="L36" s="21">
        <v>5300</v>
      </c>
      <c r="M36" s="21">
        <v>125716.82</v>
      </c>
      <c r="N36" s="21">
        <f t="shared" si="25"/>
        <v>1372026.28</v>
      </c>
      <c r="O36" s="21"/>
      <c r="P36" s="21"/>
      <c r="Q36" s="21"/>
      <c r="R36" s="22"/>
    </row>
    <row r="37" spans="1:19">
      <c r="A37" s="20" t="s">
        <v>47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 t="shared" si="25"/>
        <v>0</v>
      </c>
      <c r="O37" s="21"/>
      <c r="P37" s="21"/>
      <c r="Q37" s="21"/>
      <c r="R37" s="22"/>
    </row>
    <row r="38" spans="1:19">
      <c r="A38" s="41" t="s">
        <v>48</v>
      </c>
      <c r="B38" s="42">
        <f t="shared" ref="B38:P38" si="26">+B32-B33-B34</f>
        <v>22277.910000000003</v>
      </c>
      <c r="C38" s="42">
        <f t="shared" si="26"/>
        <v>15036.259999999951</v>
      </c>
      <c r="D38" s="42">
        <f t="shared" si="26"/>
        <v>70428.739999999991</v>
      </c>
      <c r="E38" s="42">
        <f t="shared" si="26"/>
        <v>28006.459999999963</v>
      </c>
      <c r="F38" s="42">
        <f t="shared" si="26"/>
        <v>28555.030000000028</v>
      </c>
      <c r="G38" s="42">
        <f t="shared" si="26"/>
        <v>27331.399999999965</v>
      </c>
      <c r="H38" s="42">
        <f t="shared" si="26"/>
        <v>204915.32000000018</v>
      </c>
      <c r="I38" s="42">
        <f t="shared" si="26"/>
        <v>-47321.749999999993</v>
      </c>
      <c r="J38" s="42">
        <f t="shared" si="26"/>
        <v>16718.190000000031</v>
      </c>
      <c r="K38" s="42">
        <f t="shared" si="26"/>
        <v>-25835.510000000009</v>
      </c>
      <c r="L38" s="42">
        <f t="shared" si="26"/>
        <v>11748.130000000005</v>
      </c>
      <c r="M38" s="42">
        <f t="shared" si="26"/>
        <v>26324.179999999993</v>
      </c>
      <c r="N38" s="42">
        <f>+N32-N33-N34</f>
        <v>523644.62999999942</v>
      </c>
      <c r="O38" s="42">
        <f t="shared" si="26"/>
        <v>769429.22247694293</v>
      </c>
      <c r="P38" s="42">
        <f t="shared" si="26"/>
        <v>769429.22247694293</v>
      </c>
      <c r="Q38" s="42">
        <f t="shared" ref="Q38" si="27">+N38-P38</f>
        <v>-245784.59247694351</v>
      </c>
      <c r="R38" s="36">
        <v>0</v>
      </c>
    </row>
    <row r="39" spans="1:19">
      <c r="A39" s="25" t="s">
        <v>49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>
        <f t="shared" ref="N39:Q39" si="28">SUM(B39:M39)</f>
        <v>0</v>
      </c>
      <c r="O39" s="21">
        <f t="shared" si="28"/>
        <v>0</v>
      </c>
      <c r="P39" s="21">
        <f t="shared" si="28"/>
        <v>0</v>
      </c>
      <c r="Q39" s="21">
        <f t="shared" si="28"/>
        <v>0</v>
      </c>
      <c r="R39" s="22">
        <v>0</v>
      </c>
    </row>
    <row r="40" spans="1:19">
      <c r="A40" s="43" t="s">
        <v>50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</row>
    <row r="41" spans="1:19">
      <c r="A41" s="27" t="s">
        <v>51</v>
      </c>
      <c r="B41" s="28">
        <f>SUM(B42:B44)</f>
        <v>22706.44</v>
      </c>
      <c r="C41" s="28">
        <f t="shared" ref="C41:M41" si="29">SUM(C42:C44)</f>
        <v>9814.5499999999993</v>
      </c>
      <c r="D41" s="28">
        <f t="shared" si="29"/>
        <v>12493.02</v>
      </c>
      <c r="E41" s="28">
        <f t="shared" si="29"/>
        <v>-4692.45</v>
      </c>
      <c r="F41" s="28">
        <f t="shared" si="29"/>
        <v>6769.32</v>
      </c>
      <c r="G41" s="28">
        <f t="shared" si="29"/>
        <v>5960.19</v>
      </c>
      <c r="H41" s="28">
        <f t="shared" si="29"/>
        <v>57639.95</v>
      </c>
      <c r="I41" s="28">
        <f t="shared" si="29"/>
        <v>3521.46</v>
      </c>
      <c r="J41" s="28">
        <f t="shared" si="29"/>
        <v>6364.79</v>
      </c>
      <c r="K41" s="21">
        <f t="shared" si="29"/>
        <v>-1203.78</v>
      </c>
      <c r="L41" s="21">
        <f t="shared" si="29"/>
        <v>20539.810000000001</v>
      </c>
      <c r="M41" s="21">
        <f t="shared" si="29"/>
        <v>14000.74</v>
      </c>
      <c r="N41" s="28"/>
      <c r="O41" s="28"/>
      <c r="P41" s="21"/>
      <c r="Q41" s="21"/>
      <c r="R41" s="22"/>
    </row>
    <row r="42" spans="1:19">
      <c r="A42" s="20" t="s">
        <v>52</v>
      </c>
      <c r="B42" s="21">
        <v>22706.44</v>
      </c>
      <c r="C42" s="21">
        <v>9814.5499999999993</v>
      </c>
      <c r="D42" s="21">
        <v>12493.02</v>
      </c>
      <c r="E42" s="21">
        <v>-4692.45</v>
      </c>
      <c r="F42" s="21">
        <v>6769.32</v>
      </c>
      <c r="G42" s="21">
        <v>5960.19</v>
      </c>
      <c r="H42" s="21">
        <v>57639.95</v>
      </c>
      <c r="I42" s="21">
        <v>3521.46</v>
      </c>
      <c r="J42" s="21">
        <v>6364.79</v>
      </c>
      <c r="K42" s="21">
        <v>-1203.78</v>
      </c>
      <c r="L42" s="21">
        <v>20539.810000000001</v>
      </c>
      <c r="M42" s="21">
        <v>14000.74</v>
      </c>
      <c r="N42" s="21"/>
      <c r="O42" s="21"/>
      <c r="P42" s="21"/>
      <c r="Q42" s="21"/>
      <c r="R42" s="22"/>
    </row>
    <row r="43" spans="1:19">
      <c r="A43" s="20" t="s">
        <v>53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1:19">
      <c r="A44" s="20" t="s">
        <v>54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9">
      <c r="A45" s="25" t="s">
        <v>55</v>
      </c>
      <c r="B45" s="21">
        <v>3352904.67</v>
      </c>
      <c r="C45" s="21">
        <v>3345651.43</v>
      </c>
      <c r="D45" s="21">
        <v>3343143.07</v>
      </c>
      <c r="E45" s="21">
        <v>3330531.91</v>
      </c>
      <c r="F45" s="21">
        <v>3341386.51</v>
      </c>
      <c r="G45" s="21">
        <v>3373706.49</v>
      </c>
      <c r="H45" s="21">
        <v>3577668.31</v>
      </c>
      <c r="I45" s="21">
        <v>3530634.29</v>
      </c>
      <c r="J45" s="21">
        <v>3537355.9</v>
      </c>
      <c r="K45" s="21">
        <v>3526106.73</v>
      </c>
      <c r="L45" s="21">
        <v>3550193.21</v>
      </c>
      <c r="M45" s="21">
        <v>3564727.76</v>
      </c>
      <c r="N45" s="21"/>
      <c r="O45" s="21"/>
      <c r="P45" s="21"/>
      <c r="Q45" s="21"/>
      <c r="R45" s="22"/>
    </row>
    <row r="46" spans="1:19">
      <c r="A46" s="25" t="s">
        <v>56</v>
      </c>
      <c r="B46" s="21">
        <v>35634914.170000002</v>
      </c>
      <c r="C46" s="21">
        <v>35645654.68</v>
      </c>
      <c r="D46" s="21">
        <v>35686166.960000001</v>
      </c>
      <c r="E46" s="21">
        <v>35722895.799999997</v>
      </c>
      <c r="F46" s="21">
        <v>35764979.07</v>
      </c>
      <c r="G46" s="21">
        <v>36027082.549999997</v>
      </c>
      <c r="H46" s="21">
        <v>37158170.229999997</v>
      </c>
      <c r="I46" s="21">
        <v>37159636.310000002</v>
      </c>
      <c r="J46" s="21">
        <v>37206757.920000002</v>
      </c>
      <c r="K46" s="21">
        <v>37195508.75</v>
      </c>
      <c r="L46" s="21">
        <v>37224895.229999997</v>
      </c>
      <c r="M46" s="21">
        <v>37365146.600000001</v>
      </c>
      <c r="N46" s="21"/>
      <c r="O46" s="21"/>
      <c r="P46" s="21"/>
      <c r="Q46" s="21"/>
      <c r="R46" s="22"/>
    </row>
    <row r="47" spans="1:19">
      <c r="A47" s="25" t="s">
        <v>57</v>
      </c>
      <c r="B47" s="21">
        <v>15538783.640000001</v>
      </c>
      <c r="C47" s="21">
        <v>15534487.890000001</v>
      </c>
      <c r="D47" s="21">
        <v>17144096.09</v>
      </c>
      <c r="E47" s="21">
        <v>17152818.469999999</v>
      </c>
      <c r="F47" s="21">
        <v>17166346.710000001</v>
      </c>
      <c r="G47" s="21">
        <v>17176135.289999999</v>
      </c>
      <c r="H47" s="21">
        <v>17175182.789999999</v>
      </c>
      <c r="I47" s="21">
        <v>17175470.52</v>
      </c>
      <c r="J47" s="21">
        <v>17165473.940000001</v>
      </c>
      <c r="K47" s="21">
        <v>17180060.280000001</v>
      </c>
      <c r="L47" s="21">
        <v>17192398.629999999</v>
      </c>
      <c r="M47" s="21">
        <v>17180609</v>
      </c>
      <c r="N47" s="21"/>
      <c r="O47" s="21"/>
      <c r="P47" s="21"/>
      <c r="Q47" s="21"/>
      <c r="R47" s="22"/>
    </row>
    <row r="48" spans="1:19">
      <c r="A48" s="25" t="s">
        <v>58</v>
      </c>
      <c r="B48" s="21">
        <v>16797097.640000001</v>
      </c>
      <c r="C48" s="21">
        <v>16792801.890000001</v>
      </c>
      <c r="D48" s="21">
        <v>18402410.09</v>
      </c>
      <c r="E48" s="21">
        <v>18411132.469999999</v>
      </c>
      <c r="F48" s="21">
        <v>18424660.710000001</v>
      </c>
      <c r="G48" s="21">
        <v>18434449.289999999</v>
      </c>
      <c r="H48" s="21">
        <v>18433496.789999999</v>
      </c>
      <c r="I48" s="21">
        <v>18433784.52</v>
      </c>
      <c r="J48" s="21">
        <v>18423787.940000001</v>
      </c>
      <c r="K48" s="21">
        <v>18438374.280000001</v>
      </c>
      <c r="L48" s="21">
        <v>18450712.629999999</v>
      </c>
      <c r="M48" s="21">
        <v>18438923</v>
      </c>
      <c r="N48" s="21"/>
      <c r="O48" s="21"/>
      <c r="P48" s="21"/>
      <c r="Q48" s="21"/>
      <c r="R48" s="22"/>
    </row>
    <row r="49" spans="1:19">
      <c r="A49" s="25" t="s">
        <v>59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1:19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21"/>
      <c r="L50" s="45"/>
      <c r="M50" s="45"/>
      <c r="N50" s="45"/>
      <c r="O50" s="45"/>
      <c r="P50" s="45"/>
      <c r="Q50" s="45"/>
      <c r="R50" s="22"/>
    </row>
    <row r="51" spans="1:19">
      <c r="A51" s="46" t="s">
        <v>60</v>
      </c>
      <c r="B51" s="47">
        <f>+B52+B53+B54</f>
        <v>5280</v>
      </c>
      <c r="C51" s="47">
        <f>+C52+C53+C54</f>
        <v>5720</v>
      </c>
      <c r="D51" s="47">
        <f>SUM(D52:D54)</f>
        <v>5380</v>
      </c>
      <c r="E51" s="47">
        <f t="shared" ref="E51" si="30">SUM(E52:E54)</f>
        <v>5720</v>
      </c>
      <c r="F51" s="47">
        <f>SUM(F52:F54)</f>
        <v>7405</v>
      </c>
      <c r="G51" s="47">
        <f>SUM(G52:G54)</f>
        <v>7103</v>
      </c>
      <c r="H51" s="47">
        <f t="shared" ref="H51" si="31">SUM(H52:H55)</f>
        <v>6870</v>
      </c>
      <c r="I51" s="47">
        <f t="shared" ref="I51:M51" si="32">+I52+I53+I54</f>
        <v>6520</v>
      </c>
      <c r="J51" s="47">
        <f t="shared" si="32"/>
        <v>6170</v>
      </c>
      <c r="K51" s="47">
        <f t="shared" si="32"/>
        <v>6600</v>
      </c>
      <c r="L51" s="47">
        <f t="shared" si="32"/>
        <v>6300</v>
      </c>
      <c r="M51" s="47">
        <f t="shared" si="32"/>
        <v>6600</v>
      </c>
      <c r="N51" s="47">
        <f t="shared" ref="N51" si="33">SUM(N52:N54)</f>
        <v>0</v>
      </c>
      <c r="O51" s="47"/>
      <c r="P51" s="47"/>
      <c r="Q51" s="47"/>
      <c r="R51" s="47"/>
      <c r="S51" s="40">
        <v>9</v>
      </c>
    </row>
    <row r="52" spans="1:19">
      <c r="A52" s="25" t="s">
        <v>61</v>
      </c>
      <c r="B52" s="48">
        <v>4800</v>
      </c>
      <c r="C52" s="48">
        <v>5200</v>
      </c>
      <c r="D52" s="48">
        <v>4900</v>
      </c>
      <c r="E52" s="48">
        <v>5200</v>
      </c>
      <c r="F52" s="48">
        <v>5906</v>
      </c>
      <c r="G52" s="48">
        <v>5780</v>
      </c>
      <c r="H52" s="48">
        <v>5600</v>
      </c>
      <c r="I52" s="48">
        <v>5220</v>
      </c>
      <c r="J52" s="48">
        <v>4900</v>
      </c>
      <c r="K52" s="48">
        <v>5300</v>
      </c>
      <c r="L52" s="48">
        <v>5100</v>
      </c>
      <c r="M52" s="48">
        <v>5300</v>
      </c>
      <c r="N52" s="48"/>
      <c r="O52" s="48"/>
      <c r="P52" s="48"/>
      <c r="Q52" s="48"/>
      <c r="R52" s="48"/>
    </row>
    <row r="53" spans="1:19" ht="15" customHeight="1">
      <c r="A53" s="25" t="s">
        <v>62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1:19" ht="15" customHeight="1">
      <c r="A54" s="25" t="s">
        <v>63</v>
      </c>
      <c r="B54" s="48">
        <v>480</v>
      </c>
      <c r="C54" s="48">
        <v>520</v>
      </c>
      <c r="D54" s="48">
        <v>480</v>
      </c>
      <c r="E54" s="48">
        <v>520</v>
      </c>
      <c r="F54" s="48">
        <v>1499</v>
      </c>
      <c r="G54" s="48">
        <v>1323</v>
      </c>
      <c r="H54" s="48">
        <v>1270</v>
      </c>
      <c r="I54" s="48">
        <v>1300</v>
      </c>
      <c r="J54" s="48">
        <v>1270</v>
      </c>
      <c r="K54" s="48">
        <v>1300</v>
      </c>
      <c r="L54" s="48">
        <v>1200</v>
      </c>
      <c r="M54" s="48">
        <v>1300</v>
      </c>
      <c r="N54" s="48"/>
      <c r="O54" s="48"/>
      <c r="P54" s="48"/>
      <c r="Q54" s="48"/>
      <c r="R54" s="48"/>
    </row>
    <row r="55" spans="1:19" ht="15" customHeight="1">
      <c r="A55" s="27"/>
      <c r="B55" s="48"/>
      <c r="C55" s="48"/>
      <c r="D55" s="48"/>
      <c r="E55" s="48"/>
      <c r="F55" s="48"/>
      <c r="G55" s="48"/>
      <c r="H55" s="49"/>
      <c r="I55" s="49"/>
      <c r="J55" s="49"/>
      <c r="K55" s="21"/>
      <c r="L55" s="48"/>
      <c r="M55" s="48"/>
      <c r="N55" s="48"/>
      <c r="O55" s="48"/>
      <c r="P55" s="48"/>
      <c r="Q55" s="48"/>
      <c r="R55" s="48"/>
    </row>
    <row r="56" spans="1:19">
      <c r="A56" s="50" t="s">
        <v>64</v>
      </c>
      <c r="B56" s="47">
        <f>+B57+B58+B59</f>
        <v>16275.61</v>
      </c>
      <c r="C56" s="47">
        <f>+C57+C58+C59</f>
        <v>15805.21</v>
      </c>
      <c r="D56" s="47">
        <f>+D57+D58+D59</f>
        <v>12218.49</v>
      </c>
      <c r="E56" s="47">
        <f>+E57+E58+E59</f>
        <v>13884</v>
      </c>
      <c r="F56" s="47">
        <f t="shared" ref="F56:M56" si="34">+F57+F58+F59</f>
        <v>28600</v>
      </c>
      <c r="G56" s="47">
        <f t="shared" si="34"/>
        <v>31900</v>
      </c>
      <c r="H56" s="47">
        <f t="shared" si="34"/>
        <v>29100</v>
      </c>
      <c r="I56" s="47">
        <f t="shared" si="34"/>
        <v>26300</v>
      </c>
      <c r="J56" s="47">
        <f t="shared" si="34"/>
        <v>41100</v>
      </c>
      <c r="K56" s="47">
        <f t="shared" si="34"/>
        <v>41800</v>
      </c>
      <c r="L56" s="47">
        <f t="shared" si="34"/>
        <v>36500</v>
      </c>
      <c r="M56" s="47">
        <f t="shared" si="34"/>
        <v>42500</v>
      </c>
      <c r="N56" s="47"/>
      <c r="O56" s="47"/>
      <c r="P56" s="47"/>
      <c r="Q56" s="47"/>
      <c r="R56" s="47"/>
      <c r="S56" s="40">
        <v>8</v>
      </c>
    </row>
    <row r="57" spans="1:19">
      <c r="A57" s="25" t="s">
        <v>61</v>
      </c>
      <c r="B57" s="48">
        <v>10379.49</v>
      </c>
      <c r="C57" s="48">
        <v>10438.57</v>
      </c>
      <c r="D57" s="48">
        <v>8634.27</v>
      </c>
      <c r="E57" s="48">
        <v>8590</v>
      </c>
      <c r="F57" s="48">
        <v>25000</v>
      </c>
      <c r="G57" s="48">
        <v>23200</v>
      </c>
      <c r="H57" s="48">
        <v>21200</v>
      </c>
      <c r="I57" s="48">
        <v>19800</v>
      </c>
      <c r="J57" s="48">
        <v>33300</v>
      </c>
      <c r="K57" s="48">
        <v>35000</v>
      </c>
      <c r="L57" s="48">
        <v>31000</v>
      </c>
      <c r="M57" s="48">
        <v>35000</v>
      </c>
      <c r="N57" s="48"/>
      <c r="O57" s="48"/>
      <c r="P57" s="48"/>
      <c r="Q57" s="48"/>
      <c r="R57" s="48"/>
    </row>
    <row r="58" spans="1:19">
      <c r="A58" s="25" t="s">
        <v>62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</row>
    <row r="59" spans="1:19">
      <c r="A59" s="25" t="s">
        <v>63</v>
      </c>
      <c r="B59" s="48">
        <v>5896.12</v>
      </c>
      <c r="C59" s="48">
        <v>5366.64</v>
      </c>
      <c r="D59" s="48">
        <v>3584.22</v>
      </c>
      <c r="E59" s="48">
        <v>5294</v>
      </c>
      <c r="F59" s="48">
        <v>3600</v>
      </c>
      <c r="G59" s="48">
        <v>8700</v>
      </c>
      <c r="H59" s="48">
        <v>7900</v>
      </c>
      <c r="I59" s="48">
        <v>6500</v>
      </c>
      <c r="J59" s="48">
        <v>7800</v>
      </c>
      <c r="K59" s="48">
        <v>6800</v>
      </c>
      <c r="L59" s="48">
        <v>5500</v>
      </c>
      <c r="M59" s="48">
        <v>7500</v>
      </c>
      <c r="N59" s="48"/>
      <c r="O59" s="48"/>
      <c r="P59" s="48"/>
      <c r="Q59" s="48"/>
      <c r="R59" s="48"/>
    </row>
    <row r="60" spans="1:19">
      <c r="A60" s="51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</row>
    <row r="61" spans="1:19">
      <c r="A61" s="52" t="s">
        <v>65</v>
      </c>
      <c r="B61" s="53"/>
      <c r="C61" s="53"/>
      <c r="D61" s="53"/>
      <c r="E61" s="53"/>
      <c r="F61" s="53"/>
      <c r="G61" s="53"/>
      <c r="H61" s="53"/>
      <c r="I61" s="53"/>
      <c r="J61" s="53"/>
      <c r="K61" s="54"/>
      <c r="L61" s="53"/>
      <c r="M61" s="53"/>
      <c r="N61" s="53"/>
      <c r="O61" s="53"/>
      <c r="P61" s="53"/>
      <c r="Q61" s="53"/>
      <c r="R61" s="53"/>
    </row>
    <row r="62" spans="1:19">
      <c r="A62" s="52" t="s">
        <v>66</v>
      </c>
      <c r="B62" s="53" t="s">
        <v>67</v>
      </c>
      <c r="C62" s="53" t="s">
        <v>67</v>
      </c>
      <c r="D62" s="53" t="s">
        <v>67</v>
      </c>
      <c r="E62" s="53" t="s">
        <v>67</v>
      </c>
      <c r="F62" s="53" t="s">
        <v>67</v>
      </c>
      <c r="G62" s="53" t="s">
        <v>67</v>
      </c>
      <c r="H62" s="53" t="s">
        <v>67</v>
      </c>
      <c r="I62" s="53" t="s">
        <v>67</v>
      </c>
      <c r="J62" s="53" t="s">
        <v>67</v>
      </c>
      <c r="K62" s="21" t="s">
        <v>67</v>
      </c>
      <c r="L62" s="53" t="s">
        <v>67</v>
      </c>
      <c r="M62" s="53" t="s">
        <v>67</v>
      </c>
      <c r="N62" s="53"/>
      <c r="O62" s="53"/>
      <c r="P62" s="53"/>
      <c r="Q62" s="53"/>
      <c r="R62" s="53"/>
    </row>
    <row r="63" spans="1:19">
      <c r="A63" s="55"/>
      <c r="B63" s="53"/>
      <c r="C63" s="53"/>
      <c r="D63" s="53"/>
      <c r="E63" s="53"/>
      <c r="F63" s="53"/>
      <c r="G63" s="53"/>
      <c r="H63" s="53"/>
      <c r="I63" s="53"/>
      <c r="J63" s="53"/>
      <c r="K63" s="21"/>
      <c r="L63" s="53"/>
      <c r="M63" s="53"/>
      <c r="N63" s="53"/>
      <c r="O63" s="53"/>
      <c r="P63" s="53"/>
      <c r="Q63" s="53"/>
      <c r="R63" s="53"/>
    </row>
    <row r="64" spans="1:19">
      <c r="A64" s="43" t="s">
        <v>68</v>
      </c>
      <c r="B64" s="48"/>
      <c r="C64" s="48"/>
      <c r="D64" s="48"/>
      <c r="E64" s="48"/>
      <c r="F64" s="48"/>
      <c r="G64" s="48"/>
      <c r="H64" s="48"/>
      <c r="I64" s="48"/>
      <c r="J64" s="48"/>
      <c r="K64" s="21"/>
      <c r="L64" s="48"/>
      <c r="M64" s="48"/>
      <c r="N64" s="48"/>
      <c r="O64" s="48"/>
      <c r="P64" s="48"/>
      <c r="Q64" s="48"/>
      <c r="R64" s="48"/>
    </row>
    <row r="65" spans="1:19" ht="15.75">
      <c r="A65" s="50" t="s">
        <v>69</v>
      </c>
      <c r="B65" s="56">
        <f>+B66+B69+B68</f>
        <v>29800</v>
      </c>
      <c r="C65" s="56">
        <f t="shared" ref="C65:M65" si="35">+C66+C69+C68</f>
        <v>29700</v>
      </c>
      <c r="D65" s="56">
        <f t="shared" si="35"/>
        <v>27300</v>
      </c>
      <c r="E65" s="56">
        <f t="shared" si="35"/>
        <v>27800</v>
      </c>
      <c r="F65" s="56">
        <f t="shared" si="35"/>
        <v>29300</v>
      </c>
      <c r="G65" s="56">
        <f t="shared" si="35"/>
        <v>30000</v>
      </c>
      <c r="H65" s="56">
        <f t="shared" si="35"/>
        <v>26700</v>
      </c>
      <c r="I65" s="56">
        <f t="shared" si="35"/>
        <v>24900</v>
      </c>
      <c r="J65" s="56">
        <f t="shared" si="35"/>
        <v>26500</v>
      </c>
      <c r="K65" s="56">
        <f t="shared" si="35"/>
        <v>25800</v>
      </c>
      <c r="L65" s="56">
        <f t="shared" si="35"/>
        <v>29700</v>
      </c>
      <c r="M65" s="56">
        <f t="shared" si="35"/>
        <v>31200</v>
      </c>
      <c r="N65" s="47"/>
      <c r="O65" s="47"/>
      <c r="P65" s="47"/>
      <c r="Q65" s="47"/>
      <c r="R65" s="47"/>
      <c r="S65" s="40">
        <v>1</v>
      </c>
    </row>
    <row r="66" spans="1:19">
      <c r="A66" s="25" t="s">
        <v>70</v>
      </c>
      <c r="B66" s="48">
        <v>5300</v>
      </c>
      <c r="C66" s="48">
        <v>4200</v>
      </c>
      <c r="D66" s="48">
        <v>3500</v>
      </c>
      <c r="E66" s="48">
        <v>2000</v>
      </c>
      <c r="F66" s="48">
        <v>1500</v>
      </c>
      <c r="G66" s="48">
        <v>1200</v>
      </c>
      <c r="H66" s="48">
        <v>1000</v>
      </c>
      <c r="I66" s="48">
        <v>1100</v>
      </c>
      <c r="J66" s="48">
        <v>1300</v>
      </c>
      <c r="K66" s="48">
        <v>1000</v>
      </c>
      <c r="L66" s="48">
        <v>2500</v>
      </c>
      <c r="M66" s="48">
        <v>3000</v>
      </c>
      <c r="N66" s="48"/>
      <c r="O66" s="48"/>
      <c r="P66" s="48"/>
      <c r="Q66" s="48"/>
      <c r="R66" s="48"/>
    </row>
    <row r="67" spans="1:19">
      <c r="A67" s="25" t="s">
        <v>71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9">
      <c r="A68" s="25" t="s">
        <v>72</v>
      </c>
      <c r="B68" s="48">
        <v>24500</v>
      </c>
      <c r="C68" s="48">
        <v>25500</v>
      </c>
      <c r="D68" s="48">
        <v>23800</v>
      </c>
      <c r="E68" s="48">
        <v>25800</v>
      </c>
      <c r="F68" s="48">
        <v>27800</v>
      </c>
      <c r="G68" s="48">
        <v>28800</v>
      </c>
      <c r="H68" s="48">
        <v>25700</v>
      </c>
      <c r="I68" s="48">
        <v>23800</v>
      </c>
      <c r="J68" s="48">
        <v>25200</v>
      </c>
      <c r="K68" s="48">
        <v>24800</v>
      </c>
      <c r="L68" s="48">
        <v>27200</v>
      </c>
      <c r="M68" s="48">
        <v>28200</v>
      </c>
      <c r="N68" s="48"/>
      <c r="O68" s="48"/>
      <c r="P68" s="48"/>
      <c r="Q68" s="48"/>
      <c r="R68" s="48"/>
    </row>
    <row r="69" spans="1:19">
      <c r="A69" s="57" t="s">
        <v>73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</row>
    <row r="70" spans="1:19">
      <c r="A70" s="58"/>
      <c r="B70" s="59"/>
      <c r="C70" s="59"/>
      <c r="D70" s="53"/>
      <c r="E70" s="53"/>
      <c r="F70" s="59"/>
      <c r="G70" s="53"/>
      <c r="H70" s="53"/>
      <c r="I70" s="59"/>
      <c r="J70" s="53"/>
      <c r="K70" s="21"/>
      <c r="L70" s="59"/>
      <c r="M70" s="59"/>
      <c r="N70" s="59"/>
      <c r="O70" s="59"/>
      <c r="P70" s="59"/>
      <c r="Q70" s="59"/>
      <c r="R70" s="59"/>
    </row>
    <row r="71" spans="1:19">
      <c r="A71" s="60" t="s">
        <v>74</v>
      </c>
      <c r="B71" s="33">
        <f>+B72+B73+B74+B75+B76</f>
        <v>10052</v>
      </c>
      <c r="C71" s="33">
        <f>SUM(C72:C76)</f>
        <v>10820</v>
      </c>
      <c r="D71" s="33">
        <f>SUM(D72:D76)</f>
        <v>9803</v>
      </c>
      <c r="E71" s="33">
        <f>SUM(E72:E76)</f>
        <v>10375</v>
      </c>
      <c r="F71" s="33">
        <f>SUM(F72:F76)</f>
        <v>11858</v>
      </c>
      <c r="G71" s="33">
        <f>SUM(G72:G76)</f>
        <v>12021</v>
      </c>
      <c r="H71" s="33">
        <f t="shared" ref="H71:M71" si="36">SUM(H72:H76)</f>
        <v>12364</v>
      </c>
      <c r="I71" s="33">
        <f t="shared" si="36"/>
        <v>12188</v>
      </c>
      <c r="J71" s="33">
        <f t="shared" si="36"/>
        <v>11692</v>
      </c>
      <c r="K71" s="33">
        <f t="shared" si="36"/>
        <v>14410</v>
      </c>
      <c r="L71" s="33">
        <f t="shared" si="36"/>
        <v>10874</v>
      </c>
      <c r="M71" s="33">
        <f t="shared" si="36"/>
        <v>9004</v>
      </c>
      <c r="N71" s="33">
        <f>SUM(N72:N76)</f>
        <v>0</v>
      </c>
      <c r="O71" s="33"/>
      <c r="P71" s="33"/>
      <c r="Q71" s="33"/>
      <c r="R71" s="33"/>
      <c r="S71" s="40">
        <v>2</v>
      </c>
    </row>
    <row r="72" spans="1:19">
      <c r="A72" s="25" t="s">
        <v>75</v>
      </c>
      <c r="B72" s="48">
        <v>8893</v>
      </c>
      <c r="C72" s="48">
        <v>10095</v>
      </c>
      <c r="D72" s="48">
        <v>8901</v>
      </c>
      <c r="E72" s="48">
        <v>8941</v>
      </c>
      <c r="F72" s="48">
        <v>10369</v>
      </c>
      <c r="G72" s="48">
        <v>10503</v>
      </c>
      <c r="H72" s="48">
        <v>11135</v>
      </c>
      <c r="I72" s="48">
        <v>11019</v>
      </c>
      <c r="J72" s="48">
        <v>10430</v>
      </c>
      <c r="K72" s="48">
        <v>10975</v>
      </c>
      <c r="L72" s="48">
        <v>9930</v>
      </c>
      <c r="M72" s="48">
        <v>8001</v>
      </c>
      <c r="N72" s="48"/>
      <c r="O72" s="48"/>
      <c r="P72" s="48"/>
      <c r="Q72" s="48"/>
      <c r="R72" s="48"/>
    </row>
    <row r="73" spans="1:19">
      <c r="A73" s="25" t="s">
        <v>76</v>
      </c>
      <c r="B73" s="48">
        <v>33</v>
      </c>
      <c r="C73" s="48">
        <v>34</v>
      </c>
      <c r="D73" s="48">
        <v>34</v>
      </c>
      <c r="E73" s="48">
        <v>52</v>
      </c>
      <c r="F73" s="48">
        <v>118</v>
      </c>
      <c r="G73" s="48">
        <v>39</v>
      </c>
      <c r="H73" s="48">
        <v>42</v>
      </c>
      <c r="I73" s="48">
        <v>34</v>
      </c>
      <c r="J73" s="48">
        <v>34</v>
      </c>
      <c r="K73" s="48">
        <v>35</v>
      </c>
      <c r="L73" s="48">
        <v>83</v>
      </c>
      <c r="M73" s="48">
        <v>87</v>
      </c>
      <c r="N73" s="48"/>
      <c r="O73" s="48"/>
      <c r="P73" s="48"/>
      <c r="Q73" s="48"/>
      <c r="R73" s="48"/>
    </row>
    <row r="74" spans="1:19">
      <c r="A74" s="25" t="s">
        <v>77</v>
      </c>
      <c r="B74" s="48">
        <v>95</v>
      </c>
      <c r="C74" s="48">
        <v>59</v>
      </c>
      <c r="D74" s="48">
        <v>52</v>
      </c>
      <c r="E74" s="48">
        <v>117</v>
      </c>
      <c r="F74" s="48">
        <v>58</v>
      </c>
      <c r="G74" s="48">
        <v>54</v>
      </c>
      <c r="H74" s="48">
        <v>61</v>
      </c>
      <c r="I74" s="48">
        <v>71</v>
      </c>
      <c r="J74" s="48">
        <v>92</v>
      </c>
      <c r="K74" s="48">
        <v>86</v>
      </c>
      <c r="L74" s="48">
        <v>84</v>
      </c>
      <c r="M74" s="48">
        <v>39</v>
      </c>
      <c r="N74" s="48"/>
      <c r="O74" s="48"/>
      <c r="P74" s="48"/>
      <c r="Q74" s="48"/>
      <c r="R74" s="48"/>
    </row>
    <row r="75" spans="1:19">
      <c r="A75" s="25" t="s">
        <v>78</v>
      </c>
      <c r="B75" s="48">
        <v>348</v>
      </c>
      <c r="C75" s="48">
        <v>3</v>
      </c>
      <c r="D75" s="48">
        <v>111</v>
      </c>
      <c r="E75" s="48">
        <v>283</v>
      </c>
      <c r="F75" s="48">
        <v>388</v>
      </c>
      <c r="G75" s="48">
        <v>474</v>
      </c>
      <c r="H75" s="48">
        <v>180</v>
      </c>
      <c r="I75" s="48">
        <v>61</v>
      </c>
      <c r="J75" s="48">
        <v>97</v>
      </c>
      <c r="K75" s="48">
        <v>209</v>
      </c>
      <c r="L75" s="48">
        <v>187</v>
      </c>
      <c r="M75" s="48">
        <v>217</v>
      </c>
      <c r="N75" s="48"/>
      <c r="O75" s="48"/>
      <c r="P75" s="48"/>
      <c r="Q75" s="48"/>
      <c r="R75" s="48"/>
      <c r="S75" s="40">
        <v>22</v>
      </c>
    </row>
    <row r="76" spans="1:19">
      <c r="A76" s="25" t="s">
        <v>79</v>
      </c>
      <c r="B76" s="48">
        <v>683</v>
      </c>
      <c r="C76" s="48">
        <v>629</v>
      </c>
      <c r="D76" s="48">
        <v>705</v>
      </c>
      <c r="E76" s="48">
        <v>982</v>
      </c>
      <c r="F76" s="48">
        <v>925</v>
      </c>
      <c r="G76" s="48">
        <v>951</v>
      </c>
      <c r="H76" s="48">
        <v>946</v>
      </c>
      <c r="I76" s="48">
        <v>1003</v>
      </c>
      <c r="J76" s="48">
        <v>1039</v>
      </c>
      <c r="K76" s="48">
        <v>3105</v>
      </c>
      <c r="L76" s="48">
        <v>590</v>
      </c>
      <c r="M76" s="48">
        <v>660</v>
      </c>
      <c r="N76" s="48"/>
      <c r="O76" s="48"/>
      <c r="P76" s="48"/>
      <c r="Q76" s="48"/>
      <c r="R76" s="48"/>
      <c r="S76" s="40">
        <v>22</v>
      </c>
    </row>
    <row r="77" spans="1:19">
      <c r="A77" s="27"/>
      <c r="B77" s="48"/>
      <c r="C77" s="48"/>
      <c r="D77" s="48"/>
      <c r="E77" s="48"/>
      <c r="F77" s="48"/>
      <c r="G77" s="48"/>
      <c r="H77" s="48"/>
      <c r="I77" s="48"/>
      <c r="J77" s="48"/>
      <c r="K77" s="21"/>
      <c r="L77" s="48"/>
      <c r="M77" s="48"/>
      <c r="N77" s="48"/>
      <c r="O77" s="48"/>
      <c r="P77" s="48"/>
      <c r="Q77" s="48"/>
      <c r="R77" s="48"/>
    </row>
    <row r="78" spans="1:19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21"/>
      <c r="L78" s="62"/>
      <c r="M78" s="62"/>
      <c r="N78" s="62"/>
      <c r="O78" s="62"/>
      <c r="P78" s="62"/>
      <c r="Q78" s="62"/>
      <c r="R78" s="62"/>
    </row>
    <row r="79" spans="1:19">
      <c r="A79" s="60" t="s">
        <v>80</v>
      </c>
      <c r="B79" s="33">
        <f>+B80+B81</f>
        <v>7500</v>
      </c>
      <c r="C79" s="33">
        <f t="shared" ref="C79:M79" si="37">SUM(C80:C81)</f>
        <v>7390</v>
      </c>
      <c r="D79" s="33">
        <f t="shared" si="37"/>
        <v>9069</v>
      </c>
      <c r="E79" s="33">
        <f t="shared" si="37"/>
        <v>8048</v>
      </c>
      <c r="F79" s="33">
        <f t="shared" si="37"/>
        <v>8679</v>
      </c>
      <c r="G79" s="33">
        <f t="shared" si="37"/>
        <v>9192</v>
      </c>
      <c r="H79" s="33">
        <f t="shared" si="37"/>
        <v>8484</v>
      </c>
      <c r="I79" s="33">
        <f t="shared" si="37"/>
        <v>8765</v>
      </c>
      <c r="J79" s="33">
        <f t="shared" si="37"/>
        <v>7837</v>
      </c>
      <c r="K79" s="33">
        <f t="shared" si="37"/>
        <v>9340</v>
      </c>
      <c r="L79" s="33">
        <f t="shared" si="37"/>
        <v>7433</v>
      </c>
      <c r="M79" s="33">
        <f t="shared" si="37"/>
        <v>6715</v>
      </c>
      <c r="N79" s="33">
        <f>SUM(B79:M79)</f>
        <v>98452</v>
      </c>
      <c r="O79" s="33"/>
      <c r="P79" s="33"/>
      <c r="Q79" s="33"/>
      <c r="R79" s="33"/>
    </row>
    <row r="80" spans="1:19">
      <c r="A80" s="25" t="s">
        <v>81</v>
      </c>
      <c r="B80" s="48">
        <v>6463</v>
      </c>
      <c r="C80" s="48">
        <v>6726</v>
      </c>
      <c r="D80" s="48">
        <v>7568</v>
      </c>
      <c r="E80" s="48">
        <v>6527</v>
      </c>
      <c r="F80" s="48">
        <v>7569</v>
      </c>
      <c r="G80" s="48">
        <v>7774</v>
      </c>
      <c r="H80" s="48">
        <v>7580</v>
      </c>
      <c r="I80" s="48">
        <v>7576</v>
      </c>
      <c r="J80" s="48">
        <v>6844</v>
      </c>
      <c r="K80" s="48">
        <v>8555</v>
      </c>
      <c r="L80" s="48">
        <v>6412</v>
      </c>
      <c r="M80" s="48">
        <v>5750</v>
      </c>
      <c r="N80" s="48"/>
      <c r="O80" s="48"/>
      <c r="P80" s="48"/>
      <c r="Q80" s="48"/>
      <c r="R80" s="48"/>
      <c r="S80" s="40">
        <v>3</v>
      </c>
    </row>
    <row r="81" spans="1:19">
      <c r="A81" s="25" t="s">
        <v>82</v>
      </c>
      <c r="B81" s="48">
        <v>1037</v>
      </c>
      <c r="C81" s="48">
        <v>664</v>
      </c>
      <c r="D81" s="48">
        <v>1501</v>
      </c>
      <c r="E81" s="48">
        <v>1521</v>
      </c>
      <c r="F81" s="48">
        <v>1110</v>
      </c>
      <c r="G81" s="48">
        <v>1418</v>
      </c>
      <c r="H81" s="48">
        <v>904</v>
      </c>
      <c r="I81" s="48">
        <v>1189</v>
      </c>
      <c r="J81" s="48">
        <v>993</v>
      </c>
      <c r="K81" s="48">
        <v>785</v>
      </c>
      <c r="L81" s="48">
        <v>1021</v>
      </c>
      <c r="M81" s="48">
        <v>965</v>
      </c>
      <c r="N81" s="48"/>
      <c r="O81" s="48"/>
      <c r="P81" s="48"/>
      <c r="Q81" s="48"/>
      <c r="R81" s="48"/>
      <c r="S81" s="40">
        <v>4</v>
      </c>
    </row>
    <row r="82" spans="1:19">
      <c r="A82" s="63"/>
      <c r="B82" s="64"/>
      <c r="C82" s="64"/>
      <c r="D82" s="64"/>
      <c r="E82" s="64"/>
      <c r="F82" s="64"/>
      <c r="G82" s="64"/>
      <c r="H82" s="64"/>
      <c r="I82" s="64"/>
      <c r="J82" s="64"/>
      <c r="K82" s="21"/>
      <c r="L82" s="64"/>
      <c r="M82" s="64"/>
      <c r="N82" s="64"/>
      <c r="O82" s="64"/>
      <c r="P82" s="64"/>
      <c r="Q82" s="64"/>
      <c r="R82" s="64"/>
    </row>
    <row r="83" spans="1:19">
      <c r="A83" s="43" t="s">
        <v>83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9">
      <c r="A84" s="65" t="s">
        <v>84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9">
      <c r="A85" s="66" t="s">
        <v>85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1:19">
      <c r="A86" s="66" t="s">
        <v>86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1:19">
      <c r="A87" s="68" t="s">
        <v>87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48"/>
      <c r="O87" s="48"/>
      <c r="P87" s="48"/>
      <c r="Q87" s="48"/>
      <c r="R87" s="48"/>
    </row>
    <row r="88" spans="1:19">
      <c r="A88" s="68" t="s">
        <v>88</v>
      </c>
      <c r="B88" s="48">
        <v>0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21">
        <v>0</v>
      </c>
      <c r="L88" s="48">
        <v>0</v>
      </c>
      <c r="M88" s="48">
        <v>0</v>
      </c>
      <c r="N88" s="48"/>
      <c r="O88" s="48"/>
      <c r="P88" s="48"/>
      <c r="Q88" s="48"/>
      <c r="R88" s="48"/>
    </row>
    <row r="89" spans="1:19">
      <c r="A89" s="69" t="s">
        <v>89</v>
      </c>
      <c r="B89" s="48">
        <f>+B86-B87-B88</f>
        <v>0</v>
      </c>
      <c r="C89" s="48">
        <f>+C86-C87-C88</f>
        <v>0</v>
      </c>
      <c r="D89" s="48">
        <f t="shared" ref="D89:M89" si="38">+D86-D87-D88</f>
        <v>0</v>
      </c>
      <c r="E89" s="48">
        <f t="shared" si="38"/>
        <v>0</v>
      </c>
      <c r="F89" s="48">
        <f t="shared" si="38"/>
        <v>0</v>
      </c>
      <c r="G89" s="48">
        <f t="shared" si="38"/>
        <v>0</v>
      </c>
      <c r="H89" s="48">
        <f t="shared" si="38"/>
        <v>0</v>
      </c>
      <c r="I89" s="48">
        <f t="shared" si="38"/>
        <v>0</v>
      </c>
      <c r="J89" s="48">
        <f t="shared" si="38"/>
        <v>0</v>
      </c>
      <c r="K89" s="48">
        <f t="shared" si="38"/>
        <v>0</v>
      </c>
      <c r="L89" s="48">
        <f t="shared" si="38"/>
        <v>0</v>
      </c>
      <c r="M89" s="48">
        <f t="shared" si="38"/>
        <v>0</v>
      </c>
      <c r="N89" s="48"/>
      <c r="O89" s="48"/>
      <c r="P89" s="48"/>
      <c r="Q89" s="48"/>
      <c r="R89" s="48"/>
    </row>
    <row r="90" spans="1:19">
      <c r="A90" s="69"/>
      <c r="B90" s="48"/>
      <c r="C90" s="48"/>
      <c r="D90" s="48"/>
      <c r="E90" s="48"/>
      <c r="F90" s="48"/>
      <c r="G90" s="48"/>
      <c r="H90" s="48"/>
      <c r="I90" s="48"/>
      <c r="J90" s="48"/>
      <c r="K90" s="21"/>
      <c r="L90" s="48"/>
      <c r="M90" s="48"/>
      <c r="N90" s="48"/>
      <c r="O90" s="48"/>
      <c r="P90" s="48"/>
      <c r="Q90" s="48"/>
      <c r="R90" s="48"/>
    </row>
    <row r="91" spans="1:19">
      <c r="A91" s="43" t="s">
        <v>90</v>
      </c>
      <c r="B91" s="70"/>
      <c r="C91" s="70"/>
      <c r="D91" s="70"/>
      <c r="E91" s="70"/>
      <c r="F91" s="70"/>
      <c r="G91" s="70"/>
      <c r="H91" s="70"/>
      <c r="I91" s="70"/>
      <c r="J91" s="70"/>
      <c r="K91" s="21"/>
      <c r="L91" s="70"/>
      <c r="M91" s="70"/>
      <c r="N91" s="70"/>
      <c r="O91" s="70"/>
      <c r="P91" s="70"/>
      <c r="Q91" s="70"/>
      <c r="R91" s="70"/>
    </row>
    <row r="92" spans="1:19">
      <c r="A92" s="60" t="s">
        <v>91</v>
      </c>
      <c r="B92" s="33">
        <f t="shared" ref="B92:G92" si="39">SUM(B93:B97)</f>
        <v>223549.79</v>
      </c>
      <c r="C92" s="33">
        <f t="shared" si="39"/>
        <v>240485.58999999997</v>
      </c>
      <c r="D92" s="33">
        <f t="shared" si="39"/>
        <v>225616.56000000003</v>
      </c>
      <c r="E92" s="33">
        <f t="shared" si="39"/>
        <v>227591.52000000002</v>
      </c>
      <c r="F92" s="33">
        <f t="shared" si="39"/>
        <v>254202.08</v>
      </c>
      <c r="G92" s="33">
        <f t="shared" si="39"/>
        <v>270390.67000000004</v>
      </c>
      <c r="H92" s="33">
        <f t="shared" ref="H92:M92" si="40">SUM(H93:H97)</f>
        <v>271511.37000000005</v>
      </c>
      <c r="I92" s="33">
        <f t="shared" si="40"/>
        <v>273504.2</v>
      </c>
      <c r="J92" s="33">
        <f t="shared" si="40"/>
        <v>258816.32000000004</v>
      </c>
      <c r="K92" s="33">
        <f t="shared" si="40"/>
        <v>302275.20000000001</v>
      </c>
      <c r="L92" s="33">
        <f t="shared" si="40"/>
        <v>244029.84999999998</v>
      </c>
      <c r="M92" s="33">
        <f t="shared" si="40"/>
        <v>216211.79</v>
      </c>
      <c r="N92" s="33"/>
      <c r="O92" s="33"/>
      <c r="P92" s="33"/>
      <c r="Q92" s="33"/>
      <c r="R92" s="33"/>
    </row>
    <row r="93" spans="1:19">
      <c r="A93" s="25" t="s">
        <v>75</v>
      </c>
      <c r="B93" s="48">
        <v>199014.22</v>
      </c>
      <c r="C93" s="48">
        <v>223132.19</v>
      </c>
      <c r="D93" s="48">
        <v>207053.06</v>
      </c>
      <c r="E93" s="48">
        <v>201493.61</v>
      </c>
      <c r="F93" s="48">
        <v>225559.59</v>
      </c>
      <c r="G93" s="48">
        <v>242813.17</v>
      </c>
      <c r="H93" s="48">
        <v>247452.7</v>
      </c>
      <c r="I93" s="48">
        <v>249981.38</v>
      </c>
      <c r="J93" s="48">
        <v>232813.38</v>
      </c>
      <c r="K93" s="48">
        <v>238986.51</v>
      </c>
      <c r="L93" s="48">
        <v>223708.4</v>
      </c>
      <c r="M93" s="48">
        <v>195572.9</v>
      </c>
      <c r="N93" s="48"/>
      <c r="O93" s="48"/>
      <c r="P93" s="48"/>
      <c r="Q93" s="48"/>
      <c r="R93" s="48"/>
      <c r="S93" s="40">
        <v>5</v>
      </c>
    </row>
    <row r="94" spans="1:19">
      <c r="A94" s="25" t="s">
        <v>76</v>
      </c>
      <c r="B94" s="48">
        <v>1324.47</v>
      </c>
      <c r="C94" s="48">
        <v>1332.4</v>
      </c>
      <c r="D94" s="48">
        <v>1340.45</v>
      </c>
      <c r="E94" s="48">
        <v>1348.45</v>
      </c>
      <c r="F94" s="48">
        <v>3362.08</v>
      </c>
      <c r="G94" s="48">
        <v>1759.07</v>
      </c>
      <c r="H94" s="48">
        <v>1769.64</v>
      </c>
      <c r="I94" s="48">
        <v>1381.08</v>
      </c>
      <c r="J94" s="48">
        <v>1389.37</v>
      </c>
      <c r="K94" s="48">
        <v>1397.72</v>
      </c>
      <c r="L94" s="48">
        <v>2525.58</v>
      </c>
      <c r="M94" s="48">
        <v>2916.99</v>
      </c>
      <c r="N94" s="48"/>
      <c r="O94" s="48"/>
      <c r="P94" s="48"/>
      <c r="Q94" s="48"/>
      <c r="R94" s="48"/>
      <c r="S94" s="40">
        <v>5</v>
      </c>
    </row>
    <row r="95" spans="1:19">
      <c r="A95" s="25" t="s">
        <v>77</v>
      </c>
      <c r="B95" s="48">
        <v>2359.6</v>
      </c>
      <c r="C95" s="48">
        <v>1637.77</v>
      </c>
      <c r="D95" s="48">
        <v>1362.42</v>
      </c>
      <c r="E95" s="48">
        <v>3278.92</v>
      </c>
      <c r="F95" s="48">
        <v>3302.47</v>
      </c>
      <c r="G95" s="48">
        <v>1457.38</v>
      </c>
      <c r="H95" s="48">
        <v>1857.38</v>
      </c>
      <c r="I95" s="48">
        <v>2311.11</v>
      </c>
      <c r="J95" s="48">
        <v>3364.14</v>
      </c>
      <c r="K95" s="48">
        <v>2836.89</v>
      </c>
      <c r="L95" s="48">
        <v>2853.96</v>
      </c>
      <c r="M95" s="48">
        <v>829.17</v>
      </c>
      <c r="N95" s="48"/>
      <c r="O95" s="48"/>
      <c r="P95" s="48"/>
      <c r="Q95" s="48"/>
      <c r="R95" s="48"/>
      <c r="S95" s="40">
        <v>5</v>
      </c>
    </row>
    <row r="96" spans="1:19">
      <c r="A96" s="25" t="s">
        <v>78</v>
      </c>
      <c r="B96" s="48">
        <v>6558.99</v>
      </c>
      <c r="C96" s="48">
        <v>1538.24</v>
      </c>
      <c r="D96" s="71">
        <v>2243.84</v>
      </c>
      <c r="E96" s="48">
        <v>4308.95</v>
      </c>
      <c r="F96" s="48">
        <v>6247.57</v>
      </c>
      <c r="G96" s="48">
        <v>8169.51</v>
      </c>
      <c r="H96" s="48">
        <v>3423.85</v>
      </c>
      <c r="I96" s="48">
        <v>1686.26</v>
      </c>
      <c r="J96" s="48">
        <v>1992.95</v>
      </c>
      <c r="K96" s="48">
        <v>3583.48</v>
      </c>
      <c r="L96" s="48">
        <v>3098.22</v>
      </c>
      <c r="M96" s="48">
        <v>3418.85</v>
      </c>
      <c r="N96" s="48"/>
      <c r="O96" s="48"/>
      <c r="P96" s="48"/>
      <c r="Q96" s="48"/>
      <c r="R96" s="48"/>
      <c r="S96" s="40">
        <v>6</v>
      </c>
    </row>
    <row r="97" spans="1:19">
      <c r="A97" s="25" t="s">
        <v>79</v>
      </c>
      <c r="B97" s="48">
        <v>14292.51</v>
      </c>
      <c r="C97" s="48">
        <v>12844.99</v>
      </c>
      <c r="D97" s="48">
        <v>13616.79</v>
      </c>
      <c r="E97" s="48">
        <v>17161.59</v>
      </c>
      <c r="F97" s="48">
        <v>15730.37</v>
      </c>
      <c r="G97" s="48">
        <v>16191.54</v>
      </c>
      <c r="H97" s="48">
        <v>17007.8</v>
      </c>
      <c r="I97" s="48">
        <v>18144.37</v>
      </c>
      <c r="J97" s="48">
        <v>19256.48</v>
      </c>
      <c r="K97" s="48">
        <v>55470.6</v>
      </c>
      <c r="L97" s="48">
        <v>11843.69</v>
      </c>
      <c r="M97" s="48">
        <v>13473.88</v>
      </c>
      <c r="N97" s="48"/>
      <c r="O97" s="48"/>
      <c r="P97" s="48"/>
      <c r="Q97" s="48"/>
      <c r="R97" s="48"/>
      <c r="S97" s="40">
        <v>6</v>
      </c>
    </row>
    <row r="98" spans="1:19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</row>
    <row r="99" spans="1:19">
      <c r="A99" s="60" t="s">
        <v>92</v>
      </c>
      <c r="B99" s="33">
        <f>+B100+B101+B102+B103+B104</f>
        <v>192004</v>
      </c>
      <c r="C99" s="33">
        <f>+C100+C101+C102+C103+C104</f>
        <v>271854</v>
      </c>
      <c r="D99" s="33">
        <f>+D100+D101+D102+D103+D104</f>
        <v>271854</v>
      </c>
      <c r="E99" s="33">
        <f t="shared" ref="E99:F99" si="41">+E100+E101+E102+E103+E104</f>
        <v>211765</v>
      </c>
      <c r="F99" s="33">
        <f t="shared" si="41"/>
        <v>229792</v>
      </c>
      <c r="G99" s="33">
        <f>SUM(G100:G104)</f>
        <v>229792</v>
      </c>
      <c r="H99" s="33">
        <f>SUM(H100:H104)</f>
        <v>187525</v>
      </c>
      <c r="I99" s="33">
        <f t="shared" ref="I99:M99" si="42">+I100+I101+I102+I103+I104</f>
        <v>204896</v>
      </c>
      <c r="J99" s="33">
        <f t="shared" si="42"/>
        <v>181870</v>
      </c>
      <c r="K99" s="33">
        <f t="shared" si="42"/>
        <v>196860</v>
      </c>
      <c r="L99" s="33">
        <f t="shared" si="42"/>
        <v>191397</v>
      </c>
      <c r="M99" s="33">
        <f t="shared" si="42"/>
        <v>174251</v>
      </c>
      <c r="N99" s="33">
        <f>SUM(B99:M99)</f>
        <v>2543860</v>
      </c>
      <c r="O99" s="33"/>
      <c r="P99" s="33"/>
      <c r="Q99" s="33"/>
      <c r="R99" s="33"/>
    </row>
    <row r="100" spans="1:19" ht="14.25" customHeight="1">
      <c r="A100" s="25" t="s">
        <v>75</v>
      </c>
      <c r="B100" s="48">
        <v>184692</v>
      </c>
      <c r="C100" s="48">
        <v>250066</v>
      </c>
      <c r="D100" s="48">
        <v>231416</v>
      </c>
      <c r="E100" s="48">
        <v>193988</v>
      </c>
      <c r="F100" s="48">
        <v>211685</v>
      </c>
      <c r="G100" s="48">
        <v>204014</v>
      </c>
      <c r="H100" s="48">
        <v>167874</v>
      </c>
      <c r="I100" s="48">
        <v>178091</v>
      </c>
      <c r="J100" s="48">
        <v>158525</v>
      </c>
      <c r="K100" s="48">
        <v>147407</v>
      </c>
      <c r="L100" s="48">
        <v>167529</v>
      </c>
      <c r="M100" s="48">
        <v>154225</v>
      </c>
      <c r="N100" s="48"/>
      <c r="O100" s="48"/>
      <c r="P100" s="48"/>
      <c r="Q100" s="48"/>
      <c r="R100" s="48"/>
    </row>
    <row r="101" spans="1:19">
      <c r="A101" s="25" t="s">
        <v>76</v>
      </c>
      <c r="B101" s="48">
        <v>648</v>
      </c>
      <c r="C101" s="48">
        <v>682</v>
      </c>
      <c r="D101" s="48">
        <v>8268</v>
      </c>
      <c r="E101" s="48">
        <v>300</v>
      </c>
      <c r="F101" s="48">
        <v>1324</v>
      </c>
      <c r="G101" s="48">
        <v>668</v>
      </c>
      <c r="H101" s="48">
        <v>672</v>
      </c>
      <c r="I101" s="48">
        <v>1598</v>
      </c>
      <c r="J101" s="48">
        <v>0</v>
      </c>
      <c r="K101" s="48">
        <v>1411</v>
      </c>
      <c r="L101" s="48">
        <v>5684</v>
      </c>
      <c r="M101" s="48">
        <v>1743</v>
      </c>
      <c r="N101" s="48"/>
      <c r="O101" s="48"/>
      <c r="P101" s="48"/>
      <c r="Q101" s="48"/>
      <c r="R101" s="48"/>
    </row>
    <row r="102" spans="1:19">
      <c r="A102" s="25" t="s">
        <v>77</v>
      </c>
      <c r="B102" s="48">
        <v>0</v>
      </c>
      <c r="C102" s="48"/>
      <c r="D102" s="48">
        <v>12512</v>
      </c>
      <c r="E102" s="48">
        <v>0</v>
      </c>
      <c r="F102" s="48">
        <v>0</v>
      </c>
      <c r="G102" s="48">
        <v>3797</v>
      </c>
      <c r="H102" s="48"/>
      <c r="I102" s="48">
        <v>6526</v>
      </c>
      <c r="J102" s="48">
        <v>0</v>
      </c>
      <c r="K102" s="48"/>
      <c r="L102" s="48">
        <v>3000</v>
      </c>
      <c r="M102" s="48">
        <v>3000</v>
      </c>
      <c r="N102" s="48"/>
      <c r="O102" s="48"/>
      <c r="P102" s="48"/>
      <c r="Q102" s="48"/>
      <c r="R102" s="48"/>
    </row>
    <row r="103" spans="1:19">
      <c r="A103" s="25" t="s">
        <v>78</v>
      </c>
      <c r="B103" s="48">
        <v>0</v>
      </c>
      <c r="C103" s="48"/>
      <c r="D103" s="48"/>
      <c r="E103" s="48"/>
      <c r="F103" s="48"/>
      <c r="G103" s="48">
        <v>0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0">
        <v>7</v>
      </c>
    </row>
    <row r="104" spans="1:19">
      <c r="A104" s="25" t="s">
        <v>79</v>
      </c>
      <c r="B104" s="48">
        <v>6664</v>
      </c>
      <c r="C104" s="48">
        <v>21106</v>
      </c>
      <c r="D104" s="48">
        <v>19658</v>
      </c>
      <c r="E104" s="48">
        <v>17477</v>
      </c>
      <c r="F104" s="48">
        <v>16783</v>
      </c>
      <c r="G104" s="48">
        <v>21313</v>
      </c>
      <c r="H104" s="48">
        <v>18979</v>
      </c>
      <c r="I104" s="48">
        <v>18681</v>
      </c>
      <c r="J104" s="48">
        <v>23345</v>
      </c>
      <c r="K104" s="48">
        <v>48042</v>
      </c>
      <c r="L104" s="48">
        <v>15184</v>
      </c>
      <c r="M104" s="48">
        <v>15283</v>
      </c>
      <c r="N104" s="48"/>
      <c r="O104" s="48"/>
      <c r="P104" s="48"/>
      <c r="Q104" s="48"/>
      <c r="R104" s="48"/>
      <c r="S104" s="40">
        <v>7</v>
      </c>
    </row>
    <row r="105" spans="1:19">
      <c r="A105" s="74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9">
      <c r="A106" s="25" t="s">
        <v>93</v>
      </c>
      <c r="B106" s="48">
        <v>10</v>
      </c>
      <c r="C106" s="48">
        <v>4</v>
      </c>
      <c r="D106" s="48">
        <v>2</v>
      </c>
      <c r="E106" s="48">
        <v>5</v>
      </c>
      <c r="F106" s="48">
        <v>4</v>
      </c>
      <c r="G106" s="48">
        <v>6</v>
      </c>
      <c r="H106" s="48">
        <v>7</v>
      </c>
      <c r="I106" s="48">
        <v>3</v>
      </c>
      <c r="J106" s="48">
        <v>10</v>
      </c>
      <c r="K106" s="48">
        <v>5</v>
      </c>
      <c r="L106" s="48">
        <v>3</v>
      </c>
      <c r="M106" s="48">
        <v>10</v>
      </c>
      <c r="N106" s="48"/>
      <c r="O106" s="48"/>
      <c r="P106" s="48"/>
      <c r="Q106" s="48"/>
      <c r="R106" s="48"/>
      <c r="S106" s="40">
        <v>10</v>
      </c>
    </row>
    <row r="107" spans="1:19">
      <c r="A107" s="25" t="s">
        <v>94</v>
      </c>
      <c r="B107" s="48">
        <v>15</v>
      </c>
      <c r="C107" s="48">
        <v>4</v>
      </c>
      <c r="D107" s="48">
        <v>4</v>
      </c>
      <c r="E107" s="48">
        <v>5</v>
      </c>
      <c r="F107" s="48">
        <v>4</v>
      </c>
      <c r="G107" s="48">
        <v>6</v>
      </c>
      <c r="H107" s="48">
        <v>7</v>
      </c>
      <c r="I107" s="48">
        <v>3</v>
      </c>
      <c r="J107" s="48">
        <v>10</v>
      </c>
      <c r="K107" s="48">
        <v>5</v>
      </c>
      <c r="L107" s="48">
        <v>3</v>
      </c>
      <c r="M107" s="48">
        <v>10</v>
      </c>
      <c r="N107" s="48"/>
      <c r="O107" s="48"/>
      <c r="P107" s="48"/>
      <c r="Q107" s="48"/>
      <c r="R107" s="48"/>
      <c r="S107" s="40">
        <v>11</v>
      </c>
    </row>
    <row r="108" spans="1:19">
      <c r="A108" s="25" t="s">
        <v>95</v>
      </c>
      <c r="B108" s="48"/>
      <c r="C108" s="48"/>
      <c r="D108" s="48"/>
      <c r="E108" s="48"/>
      <c r="F108" s="48">
        <v>0</v>
      </c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0">
        <v>12</v>
      </c>
    </row>
    <row r="109" spans="1:19">
      <c r="A109" s="75" t="s">
        <v>96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21"/>
      <c r="L109" s="76"/>
      <c r="M109" s="76"/>
      <c r="N109" s="76"/>
      <c r="O109" s="76"/>
      <c r="P109" s="76"/>
      <c r="Q109" s="76"/>
      <c r="R109" s="76"/>
    </row>
    <row r="110" spans="1:19">
      <c r="A110" s="43" t="s">
        <v>97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1:19">
      <c r="A111" s="30" t="s">
        <v>98</v>
      </c>
      <c r="B111" s="78">
        <f>+B112+B118</f>
        <v>796</v>
      </c>
      <c r="C111" s="78">
        <f t="shared" ref="C111:I111" si="43">+C112+C118</f>
        <v>800</v>
      </c>
      <c r="D111" s="78">
        <f t="shared" si="43"/>
        <v>803</v>
      </c>
      <c r="E111" s="78">
        <f t="shared" si="43"/>
        <v>802</v>
      </c>
      <c r="F111" s="78">
        <f t="shared" si="43"/>
        <v>803</v>
      </c>
      <c r="G111" s="78">
        <f t="shared" si="43"/>
        <v>800</v>
      </c>
      <c r="H111" s="78">
        <f t="shared" si="43"/>
        <v>801</v>
      </c>
      <c r="I111" s="78">
        <f t="shared" si="43"/>
        <v>795</v>
      </c>
      <c r="J111" s="78">
        <f>J112+J118</f>
        <v>794</v>
      </c>
      <c r="K111" s="78">
        <f t="shared" ref="K111:M111" si="44">K112+K118</f>
        <v>790</v>
      </c>
      <c r="L111" s="78">
        <f t="shared" si="44"/>
        <v>791</v>
      </c>
      <c r="M111" s="78">
        <f t="shared" si="44"/>
        <v>791</v>
      </c>
      <c r="N111" s="78"/>
      <c r="O111" s="78"/>
      <c r="P111" s="78"/>
      <c r="Q111" s="78"/>
      <c r="R111" s="78"/>
      <c r="S111" s="40">
        <v>14</v>
      </c>
    </row>
    <row r="112" spans="1:19">
      <c r="A112" s="79" t="s">
        <v>99</v>
      </c>
      <c r="B112" s="80">
        <f>+B113+B114+B115+B116+B117</f>
        <v>786</v>
      </c>
      <c r="C112" s="80">
        <f t="shared" ref="C112:I112" si="45">+C113+C114+C115+C116+C117</f>
        <v>790</v>
      </c>
      <c r="D112" s="80">
        <f t="shared" si="45"/>
        <v>793</v>
      </c>
      <c r="E112" s="80">
        <f t="shared" si="45"/>
        <v>792</v>
      </c>
      <c r="F112" s="80">
        <f t="shared" si="45"/>
        <v>794</v>
      </c>
      <c r="G112" s="80">
        <f t="shared" si="45"/>
        <v>791</v>
      </c>
      <c r="H112" s="80">
        <f t="shared" si="45"/>
        <v>792</v>
      </c>
      <c r="I112" s="80">
        <f t="shared" si="45"/>
        <v>787</v>
      </c>
      <c r="J112" s="80">
        <f>SUM(J113:J117)</f>
        <v>786</v>
      </c>
      <c r="K112" s="80">
        <f t="shared" ref="K112:M112" si="46">SUM(K113:K117)</f>
        <v>782</v>
      </c>
      <c r="L112" s="80">
        <f t="shared" si="46"/>
        <v>783</v>
      </c>
      <c r="M112" s="80">
        <f t="shared" si="46"/>
        <v>783</v>
      </c>
      <c r="N112" s="80"/>
      <c r="O112" s="80"/>
      <c r="P112" s="80"/>
      <c r="Q112" s="80"/>
      <c r="R112" s="80"/>
    </row>
    <row r="113" spans="1:18">
      <c r="A113" s="23" t="s">
        <v>100</v>
      </c>
      <c r="B113" s="81">
        <v>751</v>
      </c>
      <c r="C113" s="81">
        <v>755</v>
      </c>
      <c r="D113" s="81">
        <v>758</v>
      </c>
      <c r="E113" s="81">
        <v>756</v>
      </c>
      <c r="F113" s="81">
        <v>759</v>
      </c>
      <c r="G113" s="81">
        <v>755</v>
      </c>
      <c r="H113" s="81">
        <v>757</v>
      </c>
      <c r="I113" s="81">
        <v>752</v>
      </c>
      <c r="J113" s="81">
        <v>750</v>
      </c>
      <c r="K113" s="81">
        <v>746</v>
      </c>
      <c r="L113" s="81">
        <v>747</v>
      </c>
      <c r="M113" s="81">
        <v>747</v>
      </c>
      <c r="N113" s="81"/>
      <c r="O113" s="81"/>
      <c r="P113" s="81"/>
      <c r="Q113" s="81"/>
      <c r="R113" s="81"/>
    </row>
    <row r="114" spans="1:18">
      <c r="A114" s="23" t="s">
        <v>101</v>
      </c>
      <c r="B114" s="81">
        <v>3</v>
      </c>
      <c r="C114" s="81">
        <v>3</v>
      </c>
      <c r="D114" s="81">
        <v>3</v>
      </c>
      <c r="E114" s="81">
        <v>4</v>
      </c>
      <c r="F114" s="81">
        <v>4</v>
      </c>
      <c r="G114" s="81">
        <v>4</v>
      </c>
      <c r="H114" s="81">
        <v>3</v>
      </c>
      <c r="I114" s="81">
        <v>3</v>
      </c>
      <c r="J114" s="81">
        <v>4</v>
      </c>
      <c r="K114" s="81">
        <v>4</v>
      </c>
      <c r="L114" s="81">
        <v>4</v>
      </c>
      <c r="M114" s="81">
        <v>4</v>
      </c>
      <c r="N114" s="81"/>
      <c r="O114" s="81"/>
      <c r="P114" s="81"/>
      <c r="Q114" s="81"/>
      <c r="R114" s="81"/>
    </row>
    <row r="115" spans="1:18">
      <c r="A115" s="23" t="s">
        <v>102</v>
      </c>
      <c r="B115" s="81">
        <v>2</v>
      </c>
      <c r="C115" s="81">
        <v>2</v>
      </c>
      <c r="D115" s="81">
        <v>2</v>
      </c>
      <c r="E115" s="81">
        <v>2</v>
      </c>
      <c r="F115" s="81">
        <v>1</v>
      </c>
      <c r="G115" s="81">
        <v>1</v>
      </c>
      <c r="H115" s="81">
        <v>1</v>
      </c>
      <c r="I115" s="81">
        <v>1</v>
      </c>
      <c r="J115" s="81">
        <v>1</v>
      </c>
      <c r="K115" s="81">
        <v>1</v>
      </c>
      <c r="L115" s="81">
        <v>1</v>
      </c>
      <c r="M115" s="81">
        <v>1</v>
      </c>
      <c r="N115" s="81"/>
      <c r="O115" s="81"/>
      <c r="P115" s="81"/>
      <c r="Q115" s="81"/>
      <c r="R115" s="81"/>
    </row>
    <row r="116" spans="1:18">
      <c r="A116" s="23" t="s">
        <v>103</v>
      </c>
      <c r="B116" s="81">
        <v>8</v>
      </c>
      <c r="C116" s="81">
        <v>8</v>
      </c>
      <c r="D116" s="81">
        <v>8</v>
      </c>
      <c r="E116" s="81">
        <v>8</v>
      </c>
      <c r="F116" s="81">
        <v>8</v>
      </c>
      <c r="G116" s="81">
        <v>8</v>
      </c>
      <c r="H116" s="81">
        <v>8</v>
      </c>
      <c r="I116" s="81">
        <v>8</v>
      </c>
      <c r="J116" s="81">
        <v>8</v>
      </c>
      <c r="K116" s="81">
        <v>8</v>
      </c>
      <c r="L116" s="81">
        <v>8</v>
      </c>
      <c r="M116" s="81">
        <v>8</v>
      </c>
      <c r="N116" s="81"/>
      <c r="O116" s="81"/>
      <c r="P116" s="81"/>
      <c r="Q116" s="81"/>
      <c r="R116" s="81"/>
    </row>
    <row r="117" spans="1:18">
      <c r="A117" s="23" t="s">
        <v>104</v>
      </c>
      <c r="B117" s="81">
        <v>22</v>
      </c>
      <c r="C117" s="81">
        <v>22</v>
      </c>
      <c r="D117" s="81">
        <v>22</v>
      </c>
      <c r="E117" s="81">
        <v>22</v>
      </c>
      <c r="F117" s="81">
        <v>22</v>
      </c>
      <c r="G117" s="81">
        <v>23</v>
      </c>
      <c r="H117" s="81">
        <v>23</v>
      </c>
      <c r="I117" s="81">
        <v>23</v>
      </c>
      <c r="J117" s="81">
        <v>23</v>
      </c>
      <c r="K117" s="81">
        <v>23</v>
      </c>
      <c r="L117" s="81">
        <v>23</v>
      </c>
      <c r="M117" s="81">
        <v>23</v>
      </c>
      <c r="N117" s="81"/>
      <c r="O117" s="81"/>
      <c r="P117" s="81"/>
      <c r="Q117" s="81"/>
      <c r="R117" s="81"/>
    </row>
    <row r="118" spans="1:18">
      <c r="A118" s="79" t="s">
        <v>105</v>
      </c>
      <c r="B118" s="80">
        <f>+B119+B120+B121+B122+B123</f>
        <v>10</v>
      </c>
      <c r="C118" s="80">
        <f>+C119+C120+C121+C122+C123</f>
        <v>10</v>
      </c>
      <c r="D118" s="80">
        <f>+D119+D120+D121+D122+D123</f>
        <v>10</v>
      </c>
      <c r="E118" s="80">
        <f>+E119+E120+E121+E122+E123</f>
        <v>10</v>
      </c>
      <c r="F118" s="80">
        <f>SUM(F119:F123)</f>
        <v>9</v>
      </c>
      <c r="G118" s="80">
        <f>SUM(G119:G123)</f>
        <v>9</v>
      </c>
      <c r="H118" s="80">
        <f>SUM(H119:H123)</f>
        <v>9</v>
      </c>
      <c r="I118" s="80">
        <f>SUM(I119:I123)</f>
        <v>8</v>
      </c>
      <c r="J118" s="80">
        <f>SUM(J119:J123)</f>
        <v>8</v>
      </c>
      <c r="K118" s="80">
        <f t="shared" ref="K118:M118" si="47">SUM(K119:K123)</f>
        <v>8</v>
      </c>
      <c r="L118" s="80">
        <f t="shared" si="47"/>
        <v>8</v>
      </c>
      <c r="M118" s="80">
        <f t="shared" si="47"/>
        <v>8</v>
      </c>
      <c r="N118" s="80"/>
      <c r="O118" s="80"/>
      <c r="P118" s="80"/>
      <c r="Q118" s="80"/>
      <c r="R118" s="80"/>
    </row>
    <row r="119" spans="1:18">
      <c r="A119" s="23" t="s">
        <v>100</v>
      </c>
      <c r="B119" s="81">
        <v>10</v>
      </c>
      <c r="C119" s="81">
        <v>10</v>
      </c>
      <c r="D119" s="81">
        <v>10</v>
      </c>
      <c r="E119" s="81">
        <v>10</v>
      </c>
      <c r="F119" s="81">
        <v>9</v>
      </c>
      <c r="G119" s="81">
        <v>9</v>
      </c>
      <c r="H119" s="81">
        <v>9</v>
      </c>
      <c r="I119" s="81">
        <v>8</v>
      </c>
      <c r="J119" s="81">
        <v>8</v>
      </c>
      <c r="K119" s="81">
        <v>8</v>
      </c>
      <c r="L119" s="81">
        <v>8</v>
      </c>
      <c r="M119" s="81">
        <v>8</v>
      </c>
      <c r="N119" s="81"/>
      <c r="O119" s="81"/>
      <c r="P119" s="81"/>
      <c r="Q119" s="81"/>
      <c r="R119" s="81"/>
    </row>
    <row r="120" spans="1:18">
      <c r="A120" s="34" t="s">
        <v>101</v>
      </c>
      <c r="B120" s="81">
        <v>0</v>
      </c>
      <c r="C120" s="81">
        <v>0</v>
      </c>
      <c r="D120" s="81">
        <v>0</v>
      </c>
      <c r="E120" s="81">
        <v>0</v>
      </c>
      <c r="F120" s="81">
        <v>0</v>
      </c>
      <c r="G120" s="81">
        <v>0</v>
      </c>
      <c r="H120" s="81">
        <v>0</v>
      </c>
      <c r="I120" s="81">
        <v>0</v>
      </c>
      <c r="J120" s="81">
        <v>0</v>
      </c>
      <c r="K120" s="81">
        <v>0</v>
      </c>
      <c r="L120" s="81">
        <v>0</v>
      </c>
      <c r="M120" s="81">
        <v>0</v>
      </c>
      <c r="N120" s="81"/>
      <c r="O120" s="81"/>
      <c r="P120" s="81"/>
      <c r="Q120" s="81"/>
      <c r="R120" s="81"/>
    </row>
    <row r="121" spans="1:18">
      <c r="A121" s="23" t="s">
        <v>102</v>
      </c>
      <c r="B121" s="81">
        <v>0</v>
      </c>
      <c r="C121" s="81">
        <v>0</v>
      </c>
      <c r="D121" s="81">
        <v>0</v>
      </c>
      <c r="E121" s="81">
        <v>0</v>
      </c>
      <c r="F121" s="81">
        <v>0</v>
      </c>
      <c r="G121" s="81">
        <v>0</v>
      </c>
      <c r="H121" s="81">
        <v>0</v>
      </c>
      <c r="I121" s="81">
        <v>0</v>
      </c>
      <c r="J121" s="81">
        <v>0</v>
      </c>
      <c r="K121" s="81">
        <v>0</v>
      </c>
      <c r="L121" s="81">
        <v>0</v>
      </c>
      <c r="M121" s="81">
        <v>0</v>
      </c>
      <c r="N121" s="81"/>
      <c r="O121" s="81"/>
      <c r="P121" s="81"/>
      <c r="Q121" s="81"/>
      <c r="R121" s="81"/>
    </row>
    <row r="122" spans="1:18">
      <c r="A122" s="23" t="s">
        <v>103</v>
      </c>
      <c r="B122" s="81">
        <v>0</v>
      </c>
      <c r="C122" s="81">
        <v>0</v>
      </c>
      <c r="D122" s="81">
        <v>0</v>
      </c>
      <c r="E122" s="81">
        <v>0</v>
      </c>
      <c r="F122" s="81">
        <v>0</v>
      </c>
      <c r="G122" s="81">
        <v>0</v>
      </c>
      <c r="H122" s="81">
        <v>0</v>
      </c>
      <c r="I122" s="81">
        <v>0</v>
      </c>
      <c r="J122" s="81">
        <v>0</v>
      </c>
      <c r="K122" s="81">
        <v>0</v>
      </c>
      <c r="L122" s="81">
        <v>0</v>
      </c>
      <c r="M122" s="81">
        <v>0</v>
      </c>
      <c r="N122" s="81"/>
      <c r="O122" s="81"/>
      <c r="P122" s="81"/>
      <c r="Q122" s="81"/>
      <c r="R122" s="81"/>
    </row>
    <row r="123" spans="1:18">
      <c r="A123" s="23" t="s">
        <v>104</v>
      </c>
      <c r="B123" s="81">
        <v>0</v>
      </c>
      <c r="C123" s="81">
        <v>0</v>
      </c>
      <c r="D123" s="81">
        <v>0</v>
      </c>
      <c r="E123" s="81">
        <v>0</v>
      </c>
      <c r="F123" s="81">
        <v>0</v>
      </c>
      <c r="G123" s="81">
        <v>0</v>
      </c>
      <c r="H123" s="81">
        <v>0</v>
      </c>
      <c r="I123" s="81">
        <v>0</v>
      </c>
      <c r="J123" s="81">
        <v>0</v>
      </c>
      <c r="K123" s="81">
        <v>0</v>
      </c>
      <c r="L123" s="81">
        <v>0</v>
      </c>
      <c r="M123" s="81">
        <v>0</v>
      </c>
      <c r="N123" s="81"/>
      <c r="O123" s="81"/>
      <c r="P123" s="81"/>
      <c r="Q123" s="81"/>
      <c r="R123" s="81"/>
    </row>
    <row r="124" spans="1:18" ht="23.25" customHeight="1">
      <c r="A124" s="82" t="s">
        <v>106</v>
      </c>
      <c r="B124" s="83"/>
      <c r="C124" s="83"/>
      <c r="D124" s="83"/>
      <c r="E124" s="83"/>
      <c r="F124" s="83"/>
      <c r="G124" s="83">
        <v>1066</v>
      </c>
      <c r="H124" s="83">
        <v>1065</v>
      </c>
      <c r="I124" s="83">
        <v>1071</v>
      </c>
      <c r="J124" s="83">
        <v>1072</v>
      </c>
      <c r="K124" s="83">
        <v>1076</v>
      </c>
      <c r="L124" s="83">
        <v>1075</v>
      </c>
      <c r="M124" s="83"/>
      <c r="N124" s="83"/>
      <c r="O124" s="81"/>
      <c r="P124" s="81"/>
      <c r="Q124" s="81"/>
      <c r="R124" s="81"/>
    </row>
    <row r="125" spans="1:18" ht="15.75" customHeight="1">
      <c r="A125" s="84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ht="19.5" customHeight="1">
      <c r="A126" s="86" t="s">
        <v>107</v>
      </c>
      <c r="B126" s="87">
        <v>526</v>
      </c>
      <c r="C126" s="87">
        <v>531</v>
      </c>
      <c r="D126" s="87">
        <v>531</v>
      </c>
      <c r="E126" s="87">
        <v>531</v>
      </c>
      <c r="F126" s="87">
        <v>529</v>
      </c>
      <c r="G126" s="87">
        <v>523</v>
      </c>
      <c r="H126" s="87">
        <v>529</v>
      </c>
      <c r="I126" s="87">
        <v>525</v>
      </c>
      <c r="J126" s="87">
        <v>519</v>
      </c>
      <c r="K126" s="87">
        <v>519</v>
      </c>
      <c r="L126" s="87">
        <v>520</v>
      </c>
      <c r="M126" s="87">
        <v>520</v>
      </c>
      <c r="N126" s="87"/>
      <c r="O126" s="87"/>
      <c r="P126" s="87"/>
      <c r="Q126" s="87"/>
      <c r="R126" s="87"/>
    </row>
    <row r="127" spans="1:18" ht="19.5" customHeight="1">
      <c r="A127" s="60" t="s">
        <v>108</v>
      </c>
      <c r="B127" s="88">
        <f>+B126/B111</f>
        <v>0.66080402010050254</v>
      </c>
      <c r="C127" s="88">
        <f t="shared" ref="C127:M127" si="48">+C126/C111</f>
        <v>0.66374999999999995</v>
      </c>
      <c r="D127" s="88">
        <f t="shared" si="48"/>
        <v>0.66127023661270234</v>
      </c>
      <c r="E127" s="88">
        <f t="shared" si="48"/>
        <v>0.66209476309226933</v>
      </c>
      <c r="F127" s="88">
        <f t="shared" si="48"/>
        <v>0.65877957658779573</v>
      </c>
      <c r="G127" s="88">
        <f t="shared" si="48"/>
        <v>0.65375000000000005</v>
      </c>
      <c r="H127" s="88">
        <f t="shared" si="48"/>
        <v>0.66042446941323341</v>
      </c>
      <c r="I127" s="88">
        <f t="shared" si="48"/>
        <v>0.660377358490566</v>
      </c>
      <c r="J127" s="88">
        <f t="shared" si="48"/>
        <v>0.65365239294710331</v>
      </c>
      <c r="K127" s="88">
        <f t="shared" si="48"/>
        <v>0.65696202531645564</v>
      </c>
      <c r="L127" s="88">
        <f t="shared" si="48"/>
        <v>0.65739570164348926</v>
      </c>
      <c r="M127" s="88">
        <f t="shared" si="48"/>
        <v>0.65739570164348926</v>
      </c>
      <c r="N127" s="87"/>
      <c r="O127" s="87"/>
      <c r="P127" s="87"/>
      <c r="Q127" s="87"/>
      <c r="R127" s="87"/>
    </row>
    <row r="128" spans="1:18" ht="19.5" customHeight="1">
      <c r="A128" s="89"/>
      <c r="B128" s="90"/>
      <c r="C128" s="90"/>
      <c r="D128" s="91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</row>
    <row r="129" spans="1:18" ht="15" customHeight="1">
      <c r="A129" s="43" t="s">
        <v>109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1:18">
      <c r="A130" s="30" t="s">
        <v>110</v>
      </c>
      <c r="B130" s="31">
        <f>+B131+B135+B136</f>
        <v>6162606.7999999998</v>
      </c>
      <c r="C130" s="31">
        <f>+C131+C135+C136</f>
        <v>6030424.1900000004</v>
      </c>
      <c r="D130" s="31">
        <f t="shared" ref="D130:G130" si="49">+D131+D135+D136</f>
        <v>6202271.9900000002</v>
      </c>
      <c r="E130" s="31">
        <f t="shared" si="49"/>
        <v>6182278.6899999995</v>
      </c>
      <c r="F130" s="31">
        <f t="shared" si="49"/>
        <v>6178429.919999999</v>
      </c>
      <c r="G130" s="31">
        <f t="shared" si="49"/>
        <v>6161443.3300000001</v>
      </c>
      <c r="H130" s="31">
        <f>+H131+H135+H136</f>
        <v>6119280.8900000006</v>
      </c>
      <c r="I130" s="31">
        <f>+I131+I135+I136</f>
        <v>6150854.4299999997</v>
      </c>
      <c r="J130" s="31">
        <f>+J131+J135+J136</f>
        <v>6198392.0099999998</v>
      </c>
      <c r="K130" s="31">
        <f t="shared" ref="K130:M130" si="50">+K131+K135+K136</f>
        <v>6273667.5599999996</v>
      </c>
      <c r="L130" s="31">
        <f t="shared" si="50"/>
        <v>6344753.79</v>
      </c>
      <c r="M130" s="31">
        <f t="shared" si="50"/>
        <v>6378441.9199999999</v>
      </c>
      <c r="N130" s="31"/>
      <c r="O130" s="31"/>
      <c r="P130" s="31"/>
      <c r="Q130" s="31"/>
      <c r="R130" s="31"/>
    </row>
    <row r="131" spans="1:18">
      <c r="A131" s="79" t="s">
        <v>111</v>
      </c>
      <c r="B131" s="33">
        <f>+B132+B133+B134</f>
        <v>4689396.75</v>
      </c>
      <c r="C131" s="33">
        <f>+C132+C133+C134</f>
        <v>4569469.3100000005</v>
      </c>
      <c r="D131" s="33">
        <f t="shared" ref="D131:M131" si="51">+D132+D133+D134</f>
        <v>4734370.16</v>
      </c>
      <c r="E131" s="33">
        <f t="shared" si="51"/>
        <v>4708592.34</v>
      </c>
      <c r="F131" s="33">
        <f t="shared" si="51"/>
        <v>4697825.8199999994</v>
      </c>
      <c r="G131" s="33">
        <f t="shared" si="51"/>
        <v>4673646.9000000004</v>
      </c>
      <c r="H131" s="33">
        <f t="shared" si="51"/>
        <v>4627196.37</v>
      </c>
      <c r="I131" s="33">
        <f t="shared" si="51"/>
        <v>4658070.13</v>
      </c>
      <c r="J131" s="33">
        <f t="shared" si="51"/>
        <v>4704742.0999999996</v>
      </c>
      <c r="K131" s="33">
        <f t="shared" si="51"/>
        <v>4774751.34</v>
      </c>
      <c r="L131" s="33">
        <f t="shared" si="51"/>
        <v>4844219.01</v>
      </c>
      <c r="M131" s="33">
        <f t="shared" si="51"/>
        <v>4874392.99</v>
      </c>
      <c r="N131" s="33">
        <f t="shared" ref="N131:R131" si="52">N132+N136+N137</f>
        <v>0</v>
      </c>
      <c r="O131" s="33">
        <f t="shared" si="52"/>
        <v>0</v>
      </c>
      <c r="P131" s="33">
        <f t="shared" si="52"/>
        <v>0</v>
      </c>
      <c r="Q131" s="33">
        <f t="shared" si="52"/>
        <v>0</v>
      </c>
      <c r="R131" s="33">
        <f t="shared" si="52"/>
        <v>0</v>
      </c>
    </row>
    <row r="132" spans="1:18">
      <c r="A132" s="23" t="s">
        <v>100</v>
      </c>
      <c r="B132" s="48">
        <v>4680191.33</v>
      </c>
      <c r="C132" s="48">
        <v>4561734.66</v>
      </c>
      <c r="D132" s="48">
        <v>4733536.88</v>
      </c>
      <c r="E132" s="48">
        <v>4703829.29</v>
      </c>
      <c r="F132" s="48">
        <v>4696999.51</v>
      </c>
      <c r="G132" s="48">
        <v>4670574.41</v>
      </c>
      <c r="H132" s="48">
        <v>4623881.6100000003</v>
      </c>
      <c r="I132" s="48">
        <v>4657670.99</v>
      </c>
      <c r="J132" s="48">
        <v>4696712.46</v>
      </c>
      <c r="K132" s="48">
        <v>4771135.96</v>
      </c>
      <c r="L132" s="48">
        <v>4839929.5</v>
      </c>
      <c r="M132" s="48">
        <v>4868865.4800000004</v>
      </c>
      <c r="N132" s="48">
        <f t="shared" ref="N132:R132" si="53">N133+N134+N135</f>
        <v>0</v>
      </c>
      <c r="O132" s="48">
        <f t="shared" si="53"/>
        <v>0</v>
      </c>
      <c r="P132" s="48">
        <f t="shared" si="53"/>
        <v>0</v>
      </c>
      <c r="Q132" s="48">
        <f t="shared" si="53"/>
        <v>0</v>
      </c>
      <c r="R132" s="48">
        <f t="shared" si="53"/>
        <v>0</v>
      </c>
    </row>
    <row r="133" spans="1:18">
      <c r="A133" s="23" t="s">
        <v>101</v>
      </c>
      <c r="B133" s="48">
        <v>585.54999999999995</v>
      </c>
      <c r="C133" s="48">
        <v>382.78</v>
      </c>
      <c r="D133" s="48">
        <v>0</v>
      </c>
      <c r="E133" s="48">
        <v>650.85</v>
      </c>
      <c r="F133" s="48">
        <v>826.31</v>
      </c>
      <c r="G133" s="48">
        <v>1615.11</v>
      </c>
      <c r="H133" s="48">
        <v>0</v>
      </c>
      <c r="I133" s="48">
        <v>399.14</v>
      </c>
      <c r="J133" s="48">
        <v>4665.5</v>
      </c>
      <c r="K133" s="48">
        <v>0</v>
      </c>
      <c r="L133" s="48">
        <v>406.38</v>
      </c>
      <c r="M133" s="48">
        <v>815.21</v>
      </c>
      <c r="N133" s="48"/>
      <c r="O133" s="48"/>
      <c r="P133" s="48"/>
      <c r="Q133" s="48"/>
      <c r="R133" s="48"/>
    </row>
    <row r="134" spans="1:18">
      <c r="A134" s="23" t="s">
        <v>102</v>
      </c>
      <c r="B134" s="48">
        <v>8619.8700000000008</v>
      </c>
      <c r="C134" s="48">
        <v>7351.87</v>
      </c>
      <c r="D134" s="48">
        <v>833.28</v>
      </c>
      <c r="E134" s="48">
        <v>4112.2</v>
      </c>
      <c r="F134" s="48">
        <v>0</v>
      </c>
      <c r="G134" s="48">
        <v>1457.38</v>
      </c>
      <c r="H134" s="48">
        <v>3314.76</v>
      </c>
      <c r="I134" s="48"/>
      <c r="J134" s="48">
        <v>3364.14</v>
      </c>
      <c r="K134" s="48">
        <v>3615.38</v>
      </c>
      <c r="L134" s="48">
        <v>3883.13</v>
      </c>
      <c r="M134" s="48">
        <v>4712.3</v>
      </c>
      <c r="N134" s="48"/>
      <c r="O134" s="48"/>
      <c r="P134" s="48"/>
      <c r="Q134" s="48"/>
      <c r="R134" s="48"/>
    </row>
    <row r="135" spans="1:18">
      <c r="A135" s="25" t="s">
        <v>112</v>
      </c>
      <c r="B135" s="48">
        <v>1464038.74</v>
      </c>
      <c r="C135" s="48">
        <v>1460574.05</v>
      </c>
      <c r="D135" s="48">
        <v>1467820.82</v>
      </c>
      <c r="E135" s="48">
        <v>1472129.77</v>
      </c>
      <c r="F135" s="48">
        <v>1478377.34</v>
      </c>
      <c r="G135" s="48">
        <v>1486546.85</v>
      </c>
      <c r="H135" s="48">
        <v>1489970.7</v>
      </c>
      <c r="I135" s="48">
        <v>1491656.96</v>
      </c>
      <c r="J135" s="48">
        <v>1493649.91</v>
      </c>
      <c r="K135" s="48">
        <v>1497233.39</v>
      </c>
      <c r="L135" s="48">
        <v>1500331.61</v>
      </c>
      <c r="M135" s="48">
        <v>1503750.46</v>
      </c>
      <c r="N135" s="48"/>
      <c r="O135" s="48"/>
      <c r="P135" s="48"/>
      <c r="Q135" s="48"/>
      <c r="R135" s="48"/>
    </row>
    <row r="136" spans="1:18">
      <c r="A136" s="25" t="s">
        <v>113</v>
      </c>
      <c r="B136" s="48">
        <v>9171.31</v>
      </c>
      <c r="C136" s="48">
        <v>380.83</v>
      </c>
      <c r="D136" s="48">
        <v>81.010000000000005</v>
      </c>
      <c r="E136" s="48">
        <v>1556.58</v>
      </c>
      <c r="F136" s="48">
        <v>2226.7600000000002</v>
      </c>
      <c r="G136" s="48">
        <v>1249.58</v>
      </c>
      <c r="H136" s="48">
        <v>2113.8200000000002</v>
      </c>
      <c r="I136" s="48">
        <v>1127.3399999999999</v>
      </c>
      <c r="J136" s="48">
        <v>0</v>
      </c>
      <c r="K136" s="48">
        <v>1682.83</v>
      </c>
      <c r="L136" s="48">
        <v>203.17</v>
      </c>
      <c r="M136" s="48">
        <v>298.47000000000003</v>
      </c>
      <c r="N136" s="48"/>
      <c r="O136" s="48"/>
      <c r="P136" s="48"/>
      <c r="Q136" s="48"/>
      <c r="R136" s="48"/>
    </row>
    <row r="137" spans="1:18">
      <c r="A137" s="27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18">
      <c r="A138" s="79" t="s">
        <v>114</v>
      </c>
      <c r="B138" s="80">
        <f t="shared" ref="B138:F138" si="54">+B139+B140+B141+B142</f>
        <v>250</v>
      </c>
      <c r="C138" s="80">
        <f t="shared" si="54"/>
        <v>212</v>
      </c>
      <c r="D138" s="80">
        <f t="shared" si="54"/>
        <v>274</v>
      </c>
      <c r="E138" s="80">
        <f t="shared" si="54"/>
        <v>298</v>
      </c>
      <c r="F138" s="80">
        <f t="shared" si="54"/>
        <v>284</v>
      </c>
      <c r="G138" s="80">
        <f>SUM(G139:G142)</f>
        <v>256</v>
      </c>
      <c r="H138" s="80">
        <f>SUM(H139:H142)</f>
        <v>270</v>
      </c>
      <c r="I138" s="80">
        <f>SUM(I139:I142)</f>
        <v>265</v>
      </c>
      <c r="J138" s="80">
        <f>SUM(J139:J142)</f>
        <v>230</v>
      </c>
      <c r="K138" s="80">
        <f t="shared" ref="K138:M138" si="55">SUM(K139:K142)</f>
        <v>264</v>
      </c>
      <c r="L138" s="80">
        <f t="shared" si="55"/>
        <v>292</v>
      </c>
      <c r="M138" s="80">
        <f t="shared" si="55"/>
        <v>308</v>
      </c>
      <c r="N138" s="33"/>
      <c r="O138" s="33"/>
      <c r="P138" s="33"/>
      <c r="Q138" s="33"/>
      <c r="R138" s="33"/>
    </row>
    <row r="139" spans="1:18" ht="14.25" customHeight="1">
      <c r="A139" s="25" t="s">
        <v>115</v>
      </c>
      <c r="B139" s="81">
        <v>156</v>
      </c>
      <c r="C139" s="81">
        <v>131</v>
      </c>
      <c r="D139" s="81">
        <v>179</v>
      </c>
      <c r="E139" s="81">
        <v>224</v>
      </c>
      <c r="F139" s="81">
        <v>204</v>
      </c>
      <c r="G139" s="81">
        <v>183</v>
      </c>
      <c r="H139" s="81">
        <v>193</v>
      </c>
      <c r="I139" s="81">
        <v>177</v>
      </c>
      <c r="J139" s="81">
        <v>135</v>
      </c>
      <c r="K139" s="81">
        <v>158</v>
      </c>
      <c r="L139" s="81">
        <v>174</v>
      </c>
      <c r="M139" s="81">
        <v>194</v>
      </c>
      <c r="N139" s="81"/>
      <c r="O139" s="81"/>
      <c r="P139" s="81"/>
      <c r="Q139" s="81"/>
      <c r="R139" s="81"/>
    </row>
    <row r="140" spans="1:18" ht="15" customHeight="1">
      <c r="A140" s="25" t="s">
        <v>116</v>
      </c>
      <c r="B140" s="81">
        <v>31</v>
      </c>
      <c r="C140" s="81">
        <v>30</v>
      </c>
      <c r="D140" s="81">
        <v>38</v>
      </c>
      <c r="E140" s="81">
        <v>22</v>
      </c>
      <c r="F140" s="81">
        <v>31</v>
      </c>
      <c r="G140" s="81">
        <v>29</v>
      </c>
      <c r="H140" s="81">
        <v>28</v>
      </c>
      <c r="I140" s="81">
        <v>37</v>
      </c>
      <c r="J140" s="81">
        <v>41</v>
      </c>
      <c r="K140" s="81">
        <v>44</v>
      </c>
      <c r="L140" s="81">
        <v>44</v>
      </c>
      <c r="M140" s="81">
        <v>41</v>
      </c>
      <c r="N140" s="81"/>
      <c r="O140" s="81"/>
      <c r="P140" s="81"/>
      <c r="Q140" s="81"/>
      <c r="R140" s="81"/>
    </row>
    <row r="141" spans="1:18">
      <c r="A141" s="25" t="s">
        <v>117</v>
      </c>
      <c r="B141" s="81">
        <v>41</v>
      </c>
      <c r="C141" s="81">
        <v>35</v>
      </c>
      <c r="D141" s="81">
        <v>39</v>
      </c>
      <c r="E141" s="81">
        <v>35</v>
      </c>
      <c r="F141" s="81">
        <v>33</v>
      </c>
      <c r="G141" s="81">
        <v>24</v>
      </c>
      <c r="H141" s="81">
        <v>27</v>
      </c>
      <c r="I141" s="81">
        <v>32</v>
      </c>
      <c r="J141" s="81">
        <v>34</v>
      </c>
      <c r="K141" s="81">
        <v>47</v>
      </c>
      <c r="L141" s="81">
        <v>52</v>
      </c>
      <c r="M141" s="81">
        <v>51</v>
      </c>
      <c r="N141" s="81"/>
      <c r="O141" s="81"/>
      <c r="P141" s="81"/>
      <c r="Q141" s="81"/>
      <c r="R141" s="81"/>
    </row>
    <row r="142" spans="1:18" ht="15" customHeight="1">
      <c r="A142" s="25" t="s">
        <v>118</v>
      </c>
      <c r="B142" s="81">
        <v>22</v>
      </c>
      <c r="C142" s="81">
        <v>16</v>
      </c>
      <c r="D142" s="81">
        <v>18</v>
      </c>
      <c r="E142" s="81">
        <v>17</v>
      </c>
      <c r="F142" s="81">
        <v>16</v>
      </c>
      <c r="G142" s="81">
        <v>20</v>
      </c>
      <c r="H142" s="81">
        <v>22</v>
      </c>
      <c r="I142" s="81">
        <v>19</v>
      </c>
      <c r="J142" s="81">
        <v>20</v>
      </c>
      <c r="K142" s="81">
        <v>15</v>
      </c>
      <c r="L142" s="81">
        <v>22</v>
      </c>
      <c r="M142" s="81">
        <v>22</v>
      </c>
      <c r="N142" s="81"/>
      <c r="O142" s="81"/>
      <c r="P142" s="81"/>
      <c r="Q142" s="81"/>
      <c r="R142" s="81"/>
    </row>
    <row r="143" spans="1:18">
      <c r="A143" s="27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18">
      <c r="A144" s="27" t="s">
        <v>119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</row>
    <row r="145" spans="1:19" ht="15" customHeight="1">
      <c r="A145" s="25" t="s">
        <v>120</v>
      </c>
      <c r="B145" s="48">
        <v>337</v>
      </c>
      <c r="C145" s="48">
        <v>347</v>
      </c>
      <c r="D145" s="48">
        <v>402</v>
      </c>
      <c r="E145" s="48">
        <v>385</v>
      </c>
      <c r="F145" s="48">
        <v>363</v>
      </c>
      <c r="G145" s="48">
        <v>377</v>
      </c>
      <c r="H145" s="48">
        <v>343</v>
      </c>
      <c r="I145" s="48">
        <v>341</v>
      </c>
      <c r="J145" s="48">
        <v>345</v>
      </c>
      <c r="K145" s="48">
        <v>346</v>
      </c>
      <c r="L145" s="48">
        <v>379</v>
      </c>
      <c r="M145" s="48">
        <v>438</v>
      </c>
      <c r="N145" s="48"/>
      <c r="O145" s="48"/>
      <c r="P145" s="48"/>
      <c r="Q145" s="48"/>
      <c r="R145" s="48"/>
    </row>
    <row r="146" spans="1:19" ht="15" customHeight="1">
      <c r="A146" s="25" t="s">
        <v>121</v>
      </c>
      <c r="B146" s="48">
        <v>2</v>
      </c>
      <c r="C146" s="48">
        <v>2</v>
      </c>
      <c r="D146" s="48">
        <v>2</v>
      </c>
      <c r="E146" s="48">
        <v>3</v>
      </c>
      <c r="F146" s="48">
        <v>1</v>
      </c>
      <c r="G146" s="48">
        <v>3</v>
      </c>
      <c r="H146" s="48">
        <v>2</v>
      </c>
      <c r="I146" s="48">
        <v>2</v>
      </c>
      <c r="J146" s="48">
        <v>2</v>
      </c>
      <c r="K146" s="48">
        <v>2</v>
      </c>
      <c r="L146" s="48">
        <v>2</v>
      </c>
      <c r="M146" s="48">
        <v>2</v>
      </c>
      <c r="N146" s="48"/>
      <c r="O146" s="48"/>
      <c r="P146" s="48"/>
      <c r="Q146" s="48"/>
      <c r="R146" s="48"/>
    </row>
    <row r="147" spans="1:19" ht="14.25" customHeight="1">
      <c r="A147" s="25" t="s">
        <v>122</v>
      </c>
      <c r="B147" s="48">
        <v>0</v>
      </c>
      <c r="C147" s="48">
        <v>1</v>
      </c>
      <c r="D147" s="48">
        <v>1</v>
      </c>
      <c r="E147" s="48">
        <v>1</v>
      </c>
      <c r="F147" s="48">
        <v>0</v>
      </c>
      <c r="G147" s="48">
        <v>1</v>
      </c>
      <c r="H147" s="48">
        <v>1</v>
      </c>
      <c r="I147" s="48">
        <v>1</v>
      </c>
      <c r="J147" s="48">
        <v>1</v>
      </c>
      <c r="K147" s="48">
        <v>1</v>
      </c>
      <c r="L147" s="48">
        <v>1</v>
      </c>
      <c r="M147" s="48">
        <v>1</v>
      </c>
      <c r="N147" s="48"/>
      <c r="O147" s="48"/>
      <c r="P147" s="48"/>
      <c r="Q147" s="48"/>
      <c r="R147" s="48"/>
    </row>
    <row r="148" spans="1:19">
      <c r="A148" s="52" t="s">
        <v>123</v>
      </c>
      <c r="B148" s="48">
        <v>10</v>
      </c>
      <c r="C148" s="48">
        <v>10</v>
      </c>
      <c r="D148" s="48">
        <v>10</v>
      </c>
      <c r="E148" s="48">
        <v>10</v>
      </c>
      <c r="F148" s="48">
        <v>10</v>
      </c>
      <c r="G148" s="48">
        <v>10</v>
      </c>
      <c r="H148" s="48">
        <v>9</v>
      </c>
      <c r="I148" s="48">
        <v>8</v>
      </c>
      <c r="J148" s="48">
        <v>8</v>
      </c>
      <c r="K148" s="48">
        <v>8</v>
      </c>
      <c r="L148" s="48"/>
      <c r="M148" s="48"/>
      <c r="N148" s="48"/>
      <c r="O148" s="48"/>
      <c r="P148" s="48"/>
      <c r="Q148" s="48"/>
      <c r="R148" s="48"/>
    </row>
    <row r="149" spans="1:19" ht="14.25" customHeight="1">
      <c r="A149" s="63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</row>
    <row r="150" spans="1:19">
      <c r="A150" s="93" t="s">
        <v>96</v>
      </c>
      <c r="B150" s="94"/>
      <c r="C150" s="94"/>
      <c r="D150" s="94"/>
      <c r="E150" s="94"/>
      <c r="F150" s="94"/>
      <c r="G150" s="94"/>
      <c r="H150" s="94"/>
      <c r="I150" s="94"/>
      <c r="J150" s="92"/>
      <c r="K150" s="92"/>
      <c r="L150" s="94"/>
      <c r="M150" s="94"/>
      <c r="N150" s="94"/>
      <c r="O150" s="94"/>
      <c r="P150" s="94"/>
      <c r="Q150" s="94"/>
      <c r="R150" s="94"/>
    </row>
    <row r="151" spans="1:19">
      <c r="A151" s="43" t="s">
        <v>124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</row>
    <row r="152" spans="1:19">
      <c r="A152" s="55" t="s">
        <v>124</v>
      </c>
      <c r="B152" s="53">
        <f t="shared" ref="B152:M152" si="56">+B154/B153</f>
        <v>0.90964966195451746</v>
      </c>
      <c r="C152" s="53">
        <f t="shared" si="56"/>
        <v>0.90964966195451746</v>
      </c>
      <c r="D152" s="53">
        <f t="shared" si="56"/>
        <v>0.90964966195451746</v>
      </c>
      <c r="E152" s="53">
        <f>+E154/E153</f>
        <v>0.90964966195451746</v>
      </c>
      <c r="F152" s="53">
        <f t="shared" si="56"/>
        <v>0.90964966195451746</v>
      </c>
      <c r="G152" s="53">
        <f t="shared" si="56"/>
        <v>0.90964966195451746</v>
      </c>
      <c r="H152" s="53">
        <f t="shared" si="56"/>
        <v>0.90964966195451746</v>
      </c>
      <c r="I152" s="53">
        <f t="shared" si="56"/>
        <v>0.90964966195451746</v>
      </c>
      <c r="J152" s="53">
        <f t="shared" si="56"/>
        <v>0.90964966195451746</v>
      </c>
      <c r="K152" s="53">
        <f t="shared" si="56"/>
        <v>0.90964966195451746</v>
      </c>
      <c r="L152" s="53">
        <f t="shared" si="56"/>
        <v>0.90964966195451746</v>
      </c>
      <c r="M152" s="53">
        <f t="shared" si="56"/>
        <v>0.90964966195451746</v>
      </c>
      <c r="N152" s="53"/>
      <c r="O152" s="53"/>
      <c r="P152" s="53"/>
      <c r="Q152" s="53"/>
      <c r="R152" s="53"/>
    </row>
    <row r="153" spans="1:19">
      <c r="A153" s="52" t="s">
        <v>125</v>
      </c>
      <c r="B153" s="81">
        <v>3254</v>
      </c>
      <c r="C153" s="81">
        <v>3254</v>
      </c>
      <c r="D153" s="81">
        <v>3254</v>
      </c>
      <c r="E153" s="81">
        <v>3254</v>
      </c>
      <c r="F153" s="81">
        <v>3254</v>
      </c>
      <c r="G153" s="81">
        <v>3254</v>
      </c>
      <c r="H153" s="81">
        <v>3254</v>
      </c>
      <c r="I153" s="81">
        <v>3254</v>
      </c>
      <c r="J153" s="81">
        <v>3254</v>
      </c>
      <c r="K153" s="81">
        <v>3254</v>
      </c>
      <c r="L153" s="81">
        <v>3254</v>
      </c>
      <c r="M153" s="81">
        <v>3254</v>
      </c>
      <c r="N153" s="81"/>
      <c r="O153" s="81"/>
      <c r="P153" s="81"/>
      <c r="Q153" s="81"/>
      <c r="R153" s="81"/>
    </row>
    <row r="154" spans="1:19">
      <c r="A154" s="52" t="s">
        <v>126</v>
      </c>
      <c r="B154" s="81">
        <v>2960</v>
      </c>
      <c r="C154" s="81">
        <v>2960</v>
      </c>
      <c r="D154" s="81">
        <v>2960</v>
      </c>
      <c r="E154" s="81">
        <v>2960</v>
      </c>
      <c r="F154" s="81">
        <v>2960</v>
      </c>
      <c r="G154" s="81">
        <v>2960</v>
      </c>
      <c r="H154" s="81">
        <v>2960</v>
      </c>
      <c r="I154" s="81">
        <v>2960</v>
      </c>
      <c r="J154" s="81">
        <v>2960</v>
      </c>
      <c r="K154" s="81">
        <v>2960</v>
      </c>
      <c r="L154" s="81">
        <v>2960</v>
      </c>
      <c r="M154" s="81">
        <v>2960</v>
      </c>
      <c r="N154" s="81"/>
      <c r="O154" s="81"/>
      <c r="P154" s="81"/>
      <c r="Q154" s="81"/>
      <c r="R154" s="81"/>
    </row>
    <row r="155" spans="1:19">
      <c r="A155" s="52" t="s">
        <v>127</v>
      </c>
      <c r="B155" s="81">
        <v>2080</v>
      </c>
      <c r="C155" s="81">
        <v>2080</v>
      </c>
      <c r="D155" s="81">
        <v>2080</v>
      </c>
      <c r="E155" s="81">
        <v>2080</v>
      </c>
      <c r="F155" s="81">
        <v>2080</v>
      </c>
      <c r="G155" s="81">
        <v>2080</v>
      </c>
      <c r="H155" s="81">
        <v>2080</v>
      </c>
      <c r="I155" s="81">
        <v>2080</v>
      </c>
      <c r="J155" s="81">
        <v>2080</v>
      </c>
      <c r="K155" s="81">
        <v>2080</v>
      </c>
      <c r="L155" s="81">
        <v>2080</v>
      </c>
      <c r="M155" s="81">
        <v>2080</v>
      </c>
      <c r="N155" s="81"/>
      <c r="O155" s="81"/>
      <c r="P155" s="81"/>
      <c r="Q155" s="81"/>
      <c r="R155" s="81"/>
    </row>
    <row r="156" spans="1:19">
      <c r="A156" s="52" t="s">
        <v>128</v>
      </c>
      <c r="B156" s="81">
        <v>5</v>
      </c>
      <c r="C156" s="81">
        <v>5</v>
      </c>
      <c r="D156" s="81">
        <v>5</v>
      </c>
      <c r="E156" s="81">
        <v>5</v>
      </c>
      <c r="F156" s="81">
        <v>5</v>
      </c>
      <c r="G156" s="81">
        <v>5</v>
      </c>
      <c r="H156" s="81">
        <v>5</v>
      </c>
      <c r="I156" s="81">
        <v>5</v>
      </c>
      <c r="J156" s="81">
        <v>5</v>
      </c>
      <c r="K156" s="81">
        <v>5</v>
      </c>
      <c r="L156" s="81">
        <v>5</v>
      </c>
      <c r="M156" s="81">
        <v>5</v>
      </c>
      <c r="N156" s="81"/>
      <c r="O156" s="81"/>
      <c r="P156" s="81"/>
      <c r="Q156" s="81"/>
      <c r="R156" s="81"/>
    </row>
    <row r="157" spans="1:19">
      <c r="A157" s="52" t="s">
        <v>129</v>
      </c>
      <c r="B157" s="81">
        <f t="shared" ref="B157:M157" si="57">B111</f>
        <v>796</v>
      </c>
      <c r="C157" s="81">
        <f t="shared" si="57"/>
        <v>800</v>
      </c>
      <c r="D157" s="81">
        <f t="shared" si="57"/>
        <v>803</v>
      </c>
      <c r="E157" s="81">
        <f t="shared" si="57"/>
        <v>802</v>
      </c>
      <c r="F157" s="81">
        <f t="shared" si="57"/>
        <v>803</v>
      </c>
      <c r="G157" s="81">
        <f t="shared" si="57"/>
        <v>800</v>
      </c>
      <c r="H157" s="81">
        <f t="shared" si="57"/>
        <v>801</v>
      </c>
      <c r="I157" s="81">
        <f t="shared" si="57"/>
        <v>795</v>
      </c>
      <c r="J157" s="81">
        <f t="shared" si="57"/>
        <v>794</v>
      </c>
      <c r="K157" s="81">
        <f t="shared" si="57"/>
        <v>790</v>
      </c>
      <c r="L157" s="81">
        <f t="shared" si="57"/>
        <v>791</v>
      </c>
      <c r="M157" s="81">
        <f t="shared" si="57"/>
        <v>791</v>
      </c>
      <c r="N157" s="81"/>
      <c r="O157" s="81"/>
      <c r="P157" s="81"/>
      <c r="Q157" s="81"/>
      <c r="R157" s="81"/>
    </row>
    <row r="158" spans="1:19">
      <c r="A158" s="52" t="s">
        <v>130</v>
      </c>
      <c r="B158" s="81">
        <v>492</v>
      </c>
      <c r="C158" s="81">
        <v>444</v>
      </c>
      <c r="D158" s="81">
        <v>554</v>
      </c>
      <c r="E158" s="81">
        <v>486</v>
      </c>
      <c r="F158" s="81">
        <v>487</v>
      </c>
      <c r="G158" s="81">
        <v>502</v>
      </c>
      <c r="H158" s="81">
        <v>458</v>
      </c>
      <c r="I158" s="81">
        <v>462</v>
      </c>
      <c r="J158" s="81">
        <v>442</v>
      </c>
      <c r="K158" s="81">
        <v>400</v>
      </c>
      <c r="L158" s="81">
        <v>446</v>
      </c>
      <c r="M158" s="81">
        <v>419</v>
      </c>
      <c r="N158" s="81"/>
      <c r="O158" s="81"/>
      <c r="P158" s="81"/>
      <c r="Q158" s="81"/>
      <c r="R158" s="81"/>
      <c r="S158" s="40">
        <v>15</v>
      </c>
    </row>
    <row r="159" spans="1:19">
      <c r="A159" s="52" t="s">
        <v>131</v>
      </c>
      <c r="B159" s="81">
        <v>136</v>
      </c>
      <c r="C159" s="81">
        <v>140</v>
      </c>
      <c r="D159" s="81">
        <v>140</v>
      </c>
      <c r="E159" s="81">
        <v>144</v>
      </c>
      <c r="F159" s="81">
        <v>146</v>
      </c>
      <c r="G159" s="81">
        <v>149</v>
      </c>
      <c r="H159" s="81">
        <v>151</v>
      </c>
      <c r="I159" s="81">
        <v>151</v>
      </c>
      <c r="J159" s="81">
        <v>153</v>
      </c>
      <c r="K159" s="81">
        <v>155</v>
      </c>
      <c r="L159" s="81">
        <v>155</v>
      </c>
      <c r="M159" s="81">
        <v>155</v>
      </c>
      <c r="N159" s="81"/>
      <c r="O159" s="81"/>
      <c r="P159" s="81"/>
      <c r="Q159" s="81"/>
      <c r="R159" s="81"/>
      <c r="S159" s="40">
        <v>16</v>
      </c>
    </row>
    <row r="160" spans="1:19">
      <c r="A160" s="52" t="s">
        <v>132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1:18">
      <c r="A161" s="52" t="s">
        <v>133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1:18">
      <c r="A162" s="52" t="s">
        <v>134</v>
      </c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1:18">
      <c r="A163" s="52" t="s">
        <v>135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1:18">
      <c r="A164" s="52" t="s">
        <v>136</v>
      </c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95"/>
      <c r="O164" s="95"/>
      <c r="P164" s="95"/>
      <c r="Q164" s="95"/>
      <c r="R164" s="95"/>
    </row>
    <row r="165" spans="1:18">
      <c r="A165" s="52" t="s">
        <v>137</v>
      </c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48"/>
      <c r="O165" s="48"/>
      <c r="P165" s="48"/>
      <c r="Q165" s="48"/>
      <c r="R165" s="48"/>
    </row>
    <row r="166" spans="1:18">
      <c r="A166" s="52" t="s">
        <v>138</v>
      </c>
      <c r="B166" s="96">
        <v>0</v>
      </c>
      <c r="C166" s="76">
        <v>0</v>
      </c>
      <c r="D166" s="76">
        <v>0</v>
      </c>
      <c r="E166" s="76">
        <v>0</v>
      </c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</row>
    <row r="167" spans="1:18">
      <c r="A167" s="55" t="s">
        <v>139</v>
      </c>
      <c r="B167" s="81">
        <f>[1]INDICADORES!D188</f>
        <v>10</v>
      </c>
      <c r="C167" s="81">
        <f>[1]INDICADORES!E188</f>
        <v>0</v>
      </c>
      <c r="D167" s="81">
        <f>[1]INDICADORES!F188</f>
        <v>0</v>
      </c>
      <c r="E167" s="81">
        <f>[1]INDICADORES!G188</f>
        <v>0</v>
      </c>
      <c r="F167" s="81">
        <f>[1]INDICADORES!H188</f>
        <v>0</v>
      </c>
      <c r="G167" s="81">
        <f>[1]INDICADORES!I188</f>
        <v>0</v>
      </c>
      <c r="H167" s="81">
        <f>[1]INDICADORES!J188</f>
        <v>0</v>
      </c>
      <c r="I167" s="81">
        <f>[1]INDICADORES!K188</f>
        <v>0</v>
      </c>
      <c r="J167" s="81">
        <f>[1]INDICADORES!L188</f>
        <v>0</v>
      </c>
      <c r="K167" s="81">
        <f>[1]INDICADORES!M188</f>
        <v>0</v>
      </c>
      <c r="L167" s="81">
        <f>[1]INDICADORES!N188</f>
        <v>0</v>
      </c>
      <c r="M167" s="81">
        <f>[1]INDICADORES!O188</f>
        <v>0</v>
      </c>
      <c r="N167" s="81"/>
      <c r="O167" s="81"/>
      <c r="P167" s="81"/>
      <c r="Q167" s="81"/>
      <c r="R167" s="81"/>
    </row>
    <row r="168" spans="1:18">
      <c r="A168" s="52" t="s">
        <v>140</v>
      </c>
      <c r="B168" s="81">
        <f>B112</f>
        <v>786</v>
      </c>
      <c r="C168" s="81">
        <f t="shared" ref="C168:M168" si="58">C112</f>
        <v>790</v>
      </c>
      <c r="D168" s="81">
        <f t="shared" si="58"/>
        <v>793</v>
      </c>
      <c r="E168" s="81">
        <f t="shared" si="58"/>
        <v>792</v>
      </c>
      <c r="F168" s="81">
        <f t="shared" si="58"/>
        <v>794</v>
      </c>
      <c r="G168" s="81">
        <f t="shared" si="58"/>
        <v>791</v>
      </c>
      <c r="H168" s="81">
        <f t="shared" si="58"/>
        <v>792</v>
      </c>
      <c r="I168" s="81">
        <f t="shared" si="58"/>
        <v>787</v>
      </c>
      <c r="J168" s="81">
        <f t="shared" si="58"/>
        <v>786</v>
      </c>
      <c r="K168" s="81">
        <f t="shared" si="58"/>
        <v>782</v>
      </c>
      <c r="L168" s="81">
        <f t="shared" si="58"/>
        <v>783</v>
      </c>
      <c r="M168" s="81">
        <f t="shared" si="58"/>
        <v>783</v>
      </c>
      <c r="N168" s="81"/>
      <c r="O168" s="81"/>
      <c r="P168" s="81"/>
      <c r="Q168" s="81"/>
      <c r="R168" s="81"/>
    </row>
    <row r="169" spans="1:18">
      <c r="A169" s="52" t="s">
        <v>141</v>
      </c>
      <c r="B169" s="81">
        <f t="shared" ref="B169:M169" si="59">B112</f>
        <v>786</v>
      </c>
      <c r="C169" s="81">
        <f t="shared" si="59"/>
        <v>790</v>
      </c>
      <c r="D169" s="81">
        <f t="shared" si="59"/>
        <v>793</v>
      </c>
      <c r="E169" s="81">
        <f t="shared" si="59"/>
        <v>792</v>
      </c>
      <c r="F169" s="81">
        <f t="shared" si="59"/>
        <v>794</v>
      </c>
      <c r="G169" s="81">
        <f t="shared" si="59"/>
        <v>791</v>
      </c>
      <c r="H169" s="81">
        <f t="shared" si="59"/>
        <v>792</v>
      </c>
      <c r="I169" s="81">
        <f t="shared" si="59"/>
        <v>787</v>
      </c>
      <c r="J169" s="81">
        <f t="shared" si="59"/>
        <v>786</v>
      </c>
      <c r="K169" s="81">
        <f t="shared" si="59"/>
        <v>782</v>
      </c>
      <c r="L169" s="81">
        <f t="shared" si="59"/>
        <v>783</v>
      </c>
      <c r="M169" s="81">
        <f t="shared" si="59"/>
        <v>783</v>
      </c>
      <c r="N169" s="81"/>
      <c r="O169" s="81"/>
      <c r="P169" s="81"/>
      <c r="Q169" s="81"/>
      <c r="R169" s="81"/>
    </row>
    <row r="170" spans="1:18">
      <c r="A170" s="52" t="s">
        <v>142</v>
      </c>
      <c r="B170" s="81">
        <v>3</v>
      </c>
      <c r="C170" s="81">
        <v>3</v>
      </c>
      <c r="D170" s="81">
        <v>3</v>
      </c>
      <c r="E170" s="81">
        <v>3</v>
      </c>
      <c r="F170" s="81">
        <v>3</v>
      </c>
      <c r="G170" s="81">
        <v>3</v>
      </c>
      <c r="H170" s="81">
        <v>3</v>
      </c>
      <c r="I170" s="81">
        <v>3</v>
      </c>
      <c r="J170" s="81">
        <v>3</v>
      </c>
      <c r="K170" s="81">
        <v>3</v>
      </c>
      <c r="L170" s="81">
        <v>3</v>
      </c>
      <c r="M170" s="81">
        <v>3</v>
      </c>
      <c r="N170" s="81"/>
      <c r="O170" s="81"/>
      <c r="P170" s="81"/>
      <c r="Q170" s="81"/>
      <c r="R170" s="81"/>
    </row>
    <row r="171" spans="1:18">
      <c r="A171" s="52" t="s">
        <v>143</v>
      </c>
      <c r="B171" s="81">
        <v>3</v>
      </c>
      <c r="C171" s="81">
        <v>3</v>
      </c>
      <c r="D171" s="81">
        <v>3</v>
      </c>
      <c r="E171" s="81">
        <v>3</v>
      </c>
      <c r="F171" s="81">
        <v>3</v>
      </c>
      <c r="G171" s="81">
        <v>3</v>
      </c>
      <c r="H171" s="81">
        <v>3</v>
      </c>
      <c r="I171" s="81">
        <v>3</v>
      </c>
      <c r="J171" s="81">
        <v>3</v>
      </c>
      <c r="K171" s="81">
        <v>3</v>
      </c>
      <c r="L171" s="81">
        <v>3</v>
      </c>
      <c r="M171" s="81">
        <v>3</v>
      </c>
      <c r="N171" s="81"/>
      <c r="O171" s="81"/>
      <c r="P171" s="81"/>
      <c r="Q171" s="81"/>
      <c r="R171" s="81"/>
    </row>
    <row r="172" spans="1:18">
      <c r="A172" s="52" t="s">
        <v>144</v>
      </c>
      <c r="B172" s="81">
        <v>3</v>
      </c>
      <c r="C172" s="81">
        <v>3</v>
      </c>
      <c r="D172" s="81">
        <v>3</v>
      </c>
      <c r="E172" s="81">
        <v>3</v>
      </c>
      <c r="F172" s="81">
        <v>3</v>
      </c>
      <c r="G172" s="81">
        <v>3</v>
      </c>
      <c r="H172" s="81">
        <v>3</v>
      </c>
      <c r="I172" s="81">
        <v>3</v>
      </c>
      <c r="J172" s="81">
        <v>3</v>
      </c>
      <c r="K172" s="81">
        <v>3</v>
      </c>
      <c r="L172" s="81">
        <v>3</v>
      </c>
      <c r="M172" s="81">
        <v>3</v>
      </c>
      <c r="N172" s="81"/>
      <c r="O172" s="81"/>
      <c r="P172" s="81"/>
      <c r="Q172" s="81"/>
      <c r="R172" s="81"/>
    </row>
    <row r="173" spans="1:18">
      <c r="A173" s="97" t="s">
        <v>145</v>
      </c>
      <c r="B173" s="87">
        <f t="shared" ref="B173:M173" si="60">+B174+B175+B176+B177+B178</f>
        <v>2</v>
      </c>
      <c r="C173" s="87">
        <f t="shared" si="60"/>
        <v>2</v>
      </c>
      <c r="D173" s="87">
        <f t="shared" si="60"/>
        <v>2</v>
      </c>
      <c r="E173" s="87">
        <f t="shared" si="60"/>
        <v>2</v>
      </c>
      <c r="F173" s="87">
        <f t="shared" si="60"/>
        <v>2</v>
      </c>
      <c r="G173" s="87">
        <f t="shared" si="60"/>
        <v>2</v>
      </c>
      <c r="H173" s="87">
        <f t="shared" si="60"/>
        <v>2</v>
      </c>
      <c r="I173" s="87">
        <f t="shared" si="60"/>
        <v>2</v>
      </c>
      <c r="J173" s="87">
        <f t="shared" si="60"/>
        <v>2</v>
      </c>
      <c r="K173" s="87">
        <f t="shared" si="60"/>
        <v>2</v>
      </c>
      <c r="L173" s="87">
        <f t="shared" si="60"/>
        <v>2</v>
      </c>
      <c r="M173" s="87">
        <f t="shared" si="60"/>
        <v>2</v>
      </c>
      <c r="N173" s="98"/>
      <c r="O173" s="98"/>
      <c r="P173" s="98"/>
      <c r="Q173" s="98"/>
      <c r="R173" s="98"/>
    </row>
    <row r="174" spans="1:18">
      <c r="A174" s="52" t="s">
        <v>146</v>
      </c>
      <c r="B174" s="81">
        <v>1</v>
      </c>
      <c r="C174" s="81">
        <v>1</v>
      </c>
      <c r="D174" s="81">
        <v>1</v>
      </c>
      <c r="E174" s="81">
        <v>1</v>
      </c>
      <c r="F174" s="81">
        <v>1</v>
      </c>
      <c r="G174" s="81">
        <v>1</v>
      </c>
      <c r="H174" s="81">
        <v>1</v>
      </c>
      <c r="I174" s="81">
        <v>1</v>
      </c>
      <c r="J174" s="81">
        <v>1</v>
      </c>
      <c r="K174" s="81">
        <v>1</v>
      </c>
      <c r="L174" s="81">
        <v>1</v>
      </c>
      <c r="M174" s="81">
        <v>1</v>
      </c>
      <c r="N174" s="81"/>
      <c r="O174" s="81"/>
      <c r="P174" s="81"/>
      <c r="Q174" s="81"/>
      <c r="R174" s="81"/>
    </row>
    <row r="175" spans="1:18">
      <c r="A175" s="52" t="s">
        <v>147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1:18">
      <c r="A176" s="52" t="s">
        <v>148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81"/>
      <c r="O176" s="81"/>
      <c r="P176" s="81"/>
      <c r="Q176" s="81"/>
      <c r="R176" s="81"/>
    </row>
    <row r="177" spans="1:19">
      <c r="A177" s="52" t="s">
        <v>149</v>
      </c>
      <c r="B177" s="99">
        <v>1</v>
      </c>
      <c r="C177" s="99">
        <v>1</v>
      </c>
      <c r="D177" s="99">
        <v>1</v>
      </c>
      <c r="E177" s="99">
        <v>1</v>
      </c>
      <c r="F177" s="99">
        <v>1</v>
      </c>
      <c r="G177" s="99">
        <v>1</v>
      </c>
      <c r="H177" s="99">
        <v>1</v>
      </c>
      <c r="I177" s="99">
        <v>1</v>
      </c>
      <c r="J177" s="99">
        <v>1</v>
      </c>
      <c r="K177" s="99">
        <v>1</v>
      </c>
      <c r="L177" s="99">
        <v>1</v>
      </c>
      <c r="M177" s="99">
        <v>1</v>
      </c>
      <c r="N177" s="81"/>
      <c r="O177" s="81"/>
      <c r="P177" s="81"/>
      <c r="Q177" s="81"/>
      <c r="R177" s="81"/>
    </row>
    <row r="178" spans="1:19">
      <c r="A178" s="52" t="s">
        <v>150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81"/>
      <c r="O178" s="81"/>
      <c r="P178" s="81"/>
      <c r="Q178" s="81"/>
      <c r="R178" s="81"/>
    </row>
    <row r="179" spans="1:19" ht="22.5" customHeight="1">
      <c r="A179" s="100" t="s">
        <v>151</v>
      </c>
      <c r="B179" s="83">
        <v>2</v>
      </c>
      <c r="C179" s="83">
        <v>2</v>
      </c>
      <c r="D179" s="83">
        <v>2</v>
      </c>
      <c r="E179" s="83">
        <v>2</v>
      </c>
      <c r="F179" s="83">
        <v>2</v>
      </c>
      <c r="G179" s="83">
        <v>2</v>
      </c>
      <c r="H179" s="83">
        <v>2</v>
      </c>
      <c r="I179" s="83">
        <v>2</v>
      </c>
      <c r="J179" s="83">
        <v>2</v>
      </c>
      <c r="K179" s="83">
        <v>2</v>
      </c>
      <c r="L179" s="83">
        <v>2</v>
      </c>
      <c r="M179" s="83">
        <v>2</v>
      </c>
      <c r="N179" s="83"/>
      <c r="O179" s="83"/>
      <c r="P179" s="83"/>
      <c r="Q179" s="83"/>
      <c r="R179" s="83"/>
    </row>
    <row r="180" spans="1:19">
      <c r="A180" s="55"/>
      <c r="B180" s="81"/>
      <c r="C180" s="81"/>
      <c r="D180" s="81"/>
      <c r="E180" s="81"/>
      <c r="F180" s="81"/>
      <c r="G180" s="81"/>
      <c r="H180" s="81"/>
      <c r="I180" s="85"/>
      <c r="J180" s="85"/>
      <c r="K180" s="81"/>
      <c r="L180" s="81"/>
      <c r="M180" s="81"/>
      <c r="N180" s="81"/>
      <c r="O180" s="81"/>
      <c r="P180" s="81"/>
      <c r="Q180" s="81"/>
      <c r="R180" s="81"/>
    </row>
    <row r="181" spans="1:19">
      <c r="A181" s="52" t="s">
        <v>152</v>
      </c>
      <c r="B181" s="81">
        <v>1</v>
      </c>
      <c r="C181" s="81">
        <v>1</v>
      </c>
      <c r="D181" s="81">
        <v>1</v>
      </c>
      <c r="E181" s="81">
        <v>1</v>
      </c>
      <c r="F181" s="81">
        <v>1</v>
      </c>
      <c r="G181" s="81">
        <v>1</v>
      </c>
      <c r="H181" s="81">
        <v>1</v>
      </c>
      <c r="I181" s="81">
        <v>1</v>
      </c>
      <c r="J181" s="81">
        <v>1</v>
      </c>
      <c r="K181" s="81">
        <v>0</v>
      </c>
      <c r="L181" s="81">
        <v>0</v>
      </c>
      <c r="M181" s="81">
        <v>0</v>
      </c>
      <c r="N181" s="81"/>
      <c r="O181" s="81"/>
      <c r="P181" s="81"/>
      <c r="Q181" s="81"/>
      <c r="R181" s="81"/>
    </row>
    <row r="182" spans="1:19" ht="15.75">
      <c r="A182" s="52" t="s">
        <v>153</v>
      </c>
      <c r="B182" s="81">
        <v>150</v>
      </c>
      <c r="C182" s="81">
        <v>150</v>
      </c>
      <c r="D182" s="81">
        <v>150</v>
      </c>
      <c r="E182" s="81">
        <v>150</v>
      </c>
      <c r="F182" s="81">
        <v>150</v>
      </c>
      <c r="G182" s="81">
        <v>150</v>
      </c>
      <c r="H182" s="81">
        <v>150</v>
      </c>
      <c r="I182" s="81">
        <v>150</v>
      </c>
      <c r="J182" s="81">
        <v>150</v>
      </c>
      <c r="K182" s="81">
        <v>0</v>
      </c>
      <c r="L182" s="81">
        <v>0</v>
      </c>
      <c r="M182" s="81">
        <v>0</v>
      </c>
      <c r="N182" s="81"/>
      <c r="O182" s="81"/>
      <c r="P182" s="81"/>
      <c r="Q182" s="81"/>
      <c r="R182" s="81"/>
    </row>
    <row r="183" spans="1:19">
      <c r="A183" s="101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</row>
    <row r="184" spans="1:19">
      <c r="A184" s="103"/>
      <c r="B184" s="102"/>
      <c r="C184" s="102"/>
      <c r="D184" s="102"/>
      <c r="E184" s="102"/>
      <c r="F184" s="102"/>
      <c r="G184" s="102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</row>
    <row r="185" spans="1:19">
      <c r="A185" s="43" t="s">
        <v>154</v>
      </c>
      <c r="B185" s="77">
        <f>+B186+B193+B194</f>
        <v>9</v>
      </c>
      <c r="C185" s="77">
        <f>+C186+C193+C194</f>
        <v>9</v>
      </c>
      <c r="D185" s="77">
        <f>+D186+D193+D194</f>
        <v>8</v>
      </c>
      <c r="E185" s="77">
        <f t="shared" ref="E185:M185" si="61">+E186+E193+E194</f>
        <v>8</v>
      </c>
      <c r="F185" s="77">
        <f t="shared" si="61"/>
        <v>8</v>
      </c>
      <c r="G185" s="77">
        <f t="shared" si="61"/>
        <v>8</v>
      </c>
      <c r="H185" s="77">
        <f t="shared" si="61"/>
        <v>8</v>
      </c>
      <c r="I185" s="77">
        <f t="shared" si="61"/>
        <v>8</v>
      </c>
      <c r="J185" s="77">
        <f t="shared" si="61"/>
        <v>8</v>
      </c>
      <c r="K185" s="77">
        <f t="shared" si="61"/>
        <v>8</v>
      </c>
      <c r="L185" s="77">
        <f t="shared" si="61"/>
        <v>7</v>
      </c>
      <c r="M185" s="77">
        <f t="shared" si="61"/>
        <v>7</v>
      </c>
      <c r="N185" s="77"/>
      <c r="O185" s="77"/>
      <c r="P185" s="77"/>
      <c r="Q185" s="77"/>
      <c r="R185" s="77"/>
    </row>
    <row r="186" spans="1:19">
      <c r="A186" s="60" t="s">
        <v>155</v>
      </c>
      <c r="B186" s="80">
        <f>SUM(B187:B192)</f>
        <v>9</v>
      </c>
      <c r="C186" s="80">
        <f>SUM(C187:C192)</f>
        <v>9</v>
      </c>
      <c r="D186" s="80">
        <f>SUM(D187:D192)</f>
        <v>8</v>
      </c>
      <c r="E186" s="80">
        <f t="shared" ref="E186:L186" si="62">SUM(E187:E192)</f>
        <v>8</v>
      </c>
      <c r="F186" s="80">
        <f t="shared" si="62"/>
        <v>8</v>
      </c>
      <c r="G186" s="80">
        <f t="shared" si="62"/>
        <v>8</v>
      </c>
      <c r="H186" s="80">
        <f t="shared" si="62"/>
        <v>8</v>
      </c>
      <c r="I186" s="80">
        <f t="shared" si="62"/>
        <v>8</v>
      </c>
      <c r="J186" s="80">
        <f t="shared" si="62"/>
        <v>8</v>
      </c>
      <c r="K186" s="80">
        <f t="shared" si="62"/>
        <v>8</v>
      </c>
      <c r="L186" s="80">
        <f t="shared" si="62"/>
        <v>7</v>
      </c>
      <c r="M186" s="80">
        <f>SUM(M187:M192)</f>
        <v>7</v>
      </c>
      <c r="N186" s="80"/>
      <c r="O186" s="80"/>
      <c r="P186" s="80"/>
      <c r="Q186" s="80"/>
      <c r="R186" s="80"/>
    </row>
    <row r="187" spans="1:19">
      <c r="A187" s="23" t="s">
        <v>156</v>
      </c>
      <c r="B187" s="81">
        <v>3</v>
      </c>
      <c r="C187" s="81">
        <v>3</v>
      </c>
      <c r="D187" s="81">
        <v>3</v>
      </c>
      <c r="E187" s="81">
        <v>3</v>
      </c>
      <c r="F187" s="81">
        <v>3</v>
      </c>
      <c r="G187" s="81">
        <v>3</v>
      </c>
      <c r="H187" s="81">
        <v>3</v>
      </c>
      <c r="I187" s="81">
        <v>3</v>
      </c>
      <c r="J187" s="81">
        <v>3</v>
      </c>
      <c r="K187" s="81">
        <v>3</v>
      </c>
      <c r="L187" s="81">
        <v>3</v>
      </c>
      <c r="M187" s="81">
        <v>3</v>
      </c>
      <c r="N187" s="81"/>
      <c r="O187" s="81"/>
      <c r="P187" s="81"/>
      <c r="Q187" s="81"/>
      <c r="R187" s="81"/>
      <c r="S187" s="40">
        <v>18</v>
      </c>
    </row>
    <row r="188" spans="1:19">
      <c r="A188" s="23" t="s">
        <v>157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40">
        <v>17</v>
      </c>
    </row>
    <row r="189" spans="1:19">
      <c r="A189" s="23" t="s">
        <v>158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40">
        <v>18</v>
      </c>
    </row>
    <row r="190" spans="1:19">
      <c r="A190" s="23" t="s">
        <v>157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40">
        <v>17</v>
      </c>
    </row>
    <row r="191" spans="1:19">
      <c r="A191" s="23" t="s">
        <v>159</v>
      </c>
      <c r="B191" s="81">
        <v>6</v>
      </c>
      <c r="C191" s="81">
        <v>6</v>
      </c>
      <c r="D191" s="81">
        <v>5</v>
      </c>
      <c r="E191" s="81">
        <v>5</v>
      </c>
      <c r="F191" s="81">
        <v>5</v>
      </c>
      <c r="G191" s="81">
        <v>5</v>
      </c>
      <c r="H191" s="81">
        <v>5</v>
      </c>
      <c r="I191" s="81">
        <v>5</v>
      </c>
      <c r="J191" s="81">
        <v>5</v>
      </c>
      <c r="K191" s="81">
        <v>5</v>
      </c>
      <c r="L191" s="81">
        <v>4</v>
      </c>
      <c r="M191" s="81">
        <v>4</v>
      </c>
      <c r="N191" s="81"/>
      <c r="O191" s="81"/>
      <c r="P191" s="81"/>
      <c r="Q191" s="81"/>
      <c r="R191" s="22"/>
      <c r="S191" s="40">
        <v>18</v>
      </c>
    </row>
    <row r="192" spans="1:19">
      <c r="A192" s="23" t="s">
        <v>157</v>
      </c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22"/>
      <c r="S192" s="40">
        <v>17</v>
      </c>
    </row>
    <row r="193" spans="1:19">
      <c r="A193" s="105" t="s">
        <v>160</v>
      </c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22"/>
      <c r="S193" s="40">
        <v>20</v>
      </c>
    </row>
    <row r="194" spans="1:19">
      <c r="A194" s="25" t="s">
        <v>161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22"/>
      <c r="S194" s="40">
        <v>19</v>
      </c>
    </row>
    <row r="195" spans="1:19">
      <c r="A195" s="106"/>
      <c r="B195" s="107"/>
      <c r="C195" s="107"/>
      <c r="D195" s="107"/>
      <c r="E195" s="107"/>
      <c r="F195" s="107"/>
      <c r="G195" s="107"/>
      <c r="H195" s="107"/>
      <c r="I195" s="108"/>
      <c r="J195" s="107"/>
      <c r="K195" s="107"/>
      <c r="L195" s="107"/>
      <c r="M195" s="107"/>
      <c r="N195" s="107"/>
      <c r="O195" s="107"/>
      <c r="P195" s="107"/>
      <c r="Q195" s="107"/>
      <c r="R195" s="22"/>
    </row>
    <row r="196" spans="1:19">
      <c r="A196" s="43" t="s">
        <v>162</v>
      </c>
      <c r="B196" s="109"/>
      <c r="C196" s="109"/>
      <c r="D196" s="109"/>
      <c r="E196" s="109"/>
      <c r="F196" s="109"/>
      <c r="G196" s="109"/>
      <c r="H196" s="109"/>
      <c r="I196" s="110"/>
      <c r="J196" s="109"/>
      <c r="K196" s="109"/>
      <c r="L196" s="111"/>
      <c r="M196" s="109"/>
      <c r="N196" s="109"/>
      <c r="O196" s="109"/>
      <c r="P196" s="109"/>
      <c r="Q196" s="109"/>
      <c r="R196" s="22"/>
    </row>
    <row r="197" spans="1:19">
      <c r="A197" s="52" t="s">
        <v>163</v>
      </c>
      <c r="B197" s="81">
        <v>4</v>
      </c>
      <c r="C197" s="81">
        <v>4</v>
      </c>
      <c r="D197" s="81">
        <v>4</v>
      </c>
      <c r="E197" s="81">
        <v>4</v>
      </c>
      <c r="F197" s="81">
        <v>4</v>
      </c>
      <c r="G197" s="81">
        <v>4</v>
      </c>
      <c r="H197" s="81">
        <v>4</v>
      </c>
      <c r="I197" s="81">
        <v>4</v>
      </c>
      <c r="J197" s="81">
        <v>4</v>
      </c>
      <c r="K197" s="81">
        <v>4</v>
      </c>
      <c r="L197" s="81">
        <v>3</v>
      </c>
      <c r="M197" s="81">
        <v>3</v>
      </c>
      <c r="N197" s="81"/>
      <c r="O197" s="81"/>
      <c r="P197" s="81"/>
      <c r="Q197" s="81"/>
      <c r="R197" s="22"/>
    </row>
    <row r="198" spans="1:19">
      <c r="A198" s="52" t="s">
        <v>164</v>
      </c>
      <c r="B198" s="81"/>
      <c r="C198" s="81"/>
      <c r="D198" s="81">
        <v>5</v>
      </c>
      <c r="E198" s="81">
        <v>10</v>
      </c>
      <c r="F198" s="81">
        <v>15</v>
      </c>
      <c r="G198" s="81">
        <v>10</v>
      </c>
      <c r="H198" s="81">
        <v>15</v>
      </c>
      <c r="I198" s="81">
        <v>10</v>
      </c>
      <c r="J198" s="81">
        <v>12</v>
      </c>
      <c r="K198" s="81">
        <v>15</v>
      </c>
      <c r="L198" s="81">
        <v>18</v>
      </c>
      <c r="M198" s="81">
        <v>20</v>
      </c>
      <c r="N198" s="81"/>
      <c r="O198" s="81"/>
      <c r="P198" s="81"/>
      <c r="Q198" s="81"/>
      <c r="R198" s="22"/>
    </row>
    <row r="199" spans="1:19">
      <c r="A199" s="52" t="s">
        <v>165</v>
      </c>
      <c r="B199" s="81"/>
      <c r="C199" s="81"/>
      <c r="D199" s="81">
        <v>5</v>
      </c>
      <c r="E199" s="81">
        <v>10</v>
      </c>
      <c r="F199" s="81">
        <v>15</v>
      </c>
      <c r="G199" s="81">
        <v>10</v>
      </c>
      <c r="H199" s="81">
        <v>15</v>
      </c>
      <c r="I199" s="81">
        <v>10</v>
      </c>
      <c r="J199" s="81">
        <v>12</v>
      </c>
      <c r="K199" s="81">
        <v>15</v>
      </c>
      <c r="L199" s="81">
        <v>18</v>
      </c>
      <c r="M199" s="81">
        <v>20</v>
      </c>
      <c r="N199" s="81"/>
      <c r="O199" s="81"/>
      <c r="P199" s="81"/>
      <c r="Q199" s="81"/>
      <c r="R199" s="22"/>
    </row>
    <row r="200" spans="1:19">
      <c r="A200" s="52" t="s">
        <v>166</v>
      </c>
      <c r="B200" s="81">
        <v>0</v>
      </c>
      <c r="C200" s="81"/>
      <c r="D200" s="81">
        <v>10</v>
      </c>
      <c r="E200" s="81">
        <v>20</v>
      </c>
      <c r="F200" s="81">
        <v>67</v>
      </c>
      <c r="G200" s="81">
        <v>67</v>
      </c>
      <c r="H200" s="81">
        <v>67</v>
      </c>
      <c r="I200" s="81">
        <v>67</v>
      </c>
      <c r="J200" s="81">
        <v>65</v>
      </c>
      <c r="K200" s="81">
        <v>64</v>
      </c>
      <c r="L200" s="81">
        <v>64</v>
      </c>
      <c r="M200" s="81">
        <v>20</v>
      </c>
      <c r="N200" s="81"/>
      <c r="O200" s="81"/>
      <c r="P200" s="81"/>
      <c r="Q200" s="81"/>
      <c r="R200" s="22"/>
    </row>
    <row r="201" spans="1:19">
      <c r="A201" s="52" t="s">
        <v>167</v>
      </c>
      <c r="B201" s="81"/>
      <c r="C201" s="81"/>
      <c r="D201" s="81"/>
      <c r="E201" s="81"/>
      <c r="F201" s="81">
        <v>40</v>
      </c>
      <c r="G201" s="81">
        <v>30</v>
      </c>
      <c r="H201" s="81">
        <v>40</v>
      </c>
      <c r="I201" s="81">
        <v>20</v>
      </c>
      <c r="J201" s="81">
        <v>21</v>
      </c>
      <c r="K201" s="81">
        <v>30</v>
      </c>
      <c r="L201" s="81">
        <v>25</v>
      </c>
      <c r="M201" s="81">
        <v>30</v>
      </c>
      <c r="N201" s="81"/>
      <c r="O201" s="81"/>
      <c r="P201" s="81"/>
      <c r="Q201" s="81"/>
      <c r="R201" s="22"/>
    </row>
    <row r="202" spans="1:19">
      <c r="A202" s="52" t="s">
        <v>168</v>
      </c>
      <c r="B202" s="81"/>
      <c r="C202" s="81"/>
      <c r="D202" s="81"/>
      <c r="E202" s="81"/>
      <c r="F202" s="81">
        <v>40</v>
      </c>
      <c r="G202" s="81">
        <v>30</v>
      </c>
      <c r="H202" s="81">
        <v>40</v>
      </c>
      <c r="I202" s="81">
        <v>20</v>
      </c>
      <c r="J202" s="81">
        <v>21</v>
      </c>
      <c r="K202" s="81">
        <v>30</v>
      </c>
      <c r="L202" s="81">
        <v>25</v>
      </c>
      <c r="M202" s="81">
        <v>30</v>
      </c>
      <c r="N202" s="81"/>
      <c r="O202" s="81"/>
      <c r="P202" s="81"/>
      <c r="Q202" s="81"/>
      <c r="R202" s="22"/>
    </row>
    <row r="203" spans="1:19">
      <c r="A203" s="52" t="s">
        <v>169</v>
      </c>
      <c r="B203" s="81">
        <v>120</v>
      </c>
      <c r="C203" s="81">
        <v>120</v>
      </c>
      <c r="D203" s="81">
        <v>120</v>
      </c>
      <c r="E203" s="81">
        <v>120</v>
      </c>
      <c r="F203" s="81">
        <v>120</v>
      </c>
      <c r="G203" s="81">
        <v>120</v>
      </c>
      <c r="H203" s="81">
        <v>120</v>
      </c>
      <c r="I203" s="81">
        <v>120</v>
      </c>
      <c r="J203" s="81">
        <v>120</v>
      </c>
      <c r="K203" s="81">
        <v>120</v>
      </c>
      <c r="L203" s="81">
        <v>120</v>
      </c>
      <c r="M203" s="81">
        <v>120</v>
      </c>
      <c r="N203" s="81"/>
      <c r="O203" s="81"/>
      <c r="P203" s="81"/>
      <c r="Q203" s="81"/>
      <c r="R203" s="22"/>
      <c r="S203" s="40">
        <v>13</v>
      </c>
    </row>
    <row r="204" spans="1:19">
      <c r="A204" s="112" t="s">
        <v>170</v>
      </c>
      <c r="B204" s="113">
        <v>647</v>
      </c>
      <c r="C204" s="113">
        <v>647</v>
      </c>
      <c r="D204" s="113">
        <v>647</v>
      </c>
      <c r="E204" s="113">
        <v>647</v>
      </c>
      <c r="F204" s="113">
        <v>647</v>
      </c>
      <c r="G204" s="113">
        <v>647</v>
      </c>
      <c r="H204" s="113">
        <v>647</v>
      </c>
      <c r="I204" s="113">
        <v>647</v>
      </c>
      <c r="J204" s="113">
        <v>647</v>
      </c>
      <c r="K204" s="113">
        <v>647</v>
      </c>
      <c r="L204" s="113">
        <v>647</v>
      </c>
      <c r="M204" s="113">
        <v>647</v>
      </c>
      <c r="N204" s="113"/>
      <c r="O204" s="113"/>
      <c r="P204" s="113"/>
      <c r="Q204" s="113"/>
      <c r="R204" s="22"/>
    </row>
  </sheetData>
  <mergeCells count="5">
    <mergeCell ref="A1:R1"/>
    <mergeCell ref="A3:R3"/>
    <mergeCell ref="A4:R4"/>
    <mergeCell ref="A6:R6"/>
    <mergeCell ref="A7:R7"/>
  </mergeCells>
  <pageMargins left="0.7" right="0.7" top="0.75" bottom="0.75" header="0.3" footer="0.3"/>
  <pageSetup scale="0" firstPageNumber="0" fitToWidth="0" fitToHeight="0" orientation="landscape" horizontalDpi="0" verticalDpi="0" copie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JMASPPARRA1</dc:creator>
  <cp:lastModifiedBy>JMASPPARRA1</cp:lastModifiedBy>
  <dcterms:created xsi:type="dcterms:W3CDTF">2023-02-03T19:14:34Z</dcterms:created>
  <dcterms:modified xsi:type="dcterms:W3CDTF">2023-02-03T19:15:49Z</dcterms:modified>
</cp:coreProperties>
</file>